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<sst xmlns="http://schemas.openxmlformats.org/spreadsheetml/2006/main" count="822" uniqueCount="525">
  <si>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</si>
  <si>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</si>
  <si>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</si>
  <si>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</si>
  <si>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</si>
  <si>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</si>
  <si>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</si>
  <si>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</si>
  <si>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</si>
  <si>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</si>
  <si>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</si>
  <si>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</si>
  <si>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</si>
  <si>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</si>
  <si>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</si>
  <si>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</si>
  <si>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</si>
  <si>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</si>
  <si>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</si>
  <si>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</si>
  <si>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</si>
  <si>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</si>
  <si>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</si>
  <si>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</si>
  <si>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</si>
  <si>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</si>
  <si>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</si>
  <si>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</si>
  <si>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</si>
  <si>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</si>
  <si>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</si>
  <si>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</si>
  <si>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</si>
  <si>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</si>
  <si>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191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</si>
  <si>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</si>
  <si>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</si>
  <si>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</si>
  <si>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</si>
  <si>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</si>
  <si>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</si>
  <si>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</si>
  <si>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</si>
  <si>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 xml:space="preserve">за__I__КВАРТАЛ 2020  РОКУ__  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</si>
  <si>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</si>
  <si>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</si>
  <si>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</si>
  <si>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</si>
  <si>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</si>
  <si>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</si>
  <si>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</si>
  <si>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</si>
  <si>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</si>
  <si>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</si>
  <si>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</si>
  <si>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</si>
  <si>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</si>
  <si>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</si>
  <si>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</si>
  <si>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</si>
  <si>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</si>
  <si>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</si>
  <si>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</si>
  <si>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</si>
  <si>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</si>
  <si>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</si>
  <si>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</si>
  <si>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</si>
  <si>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</si>
  <si>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</si>
  <si>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</si>
  <si>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</si>
  <si>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</si>
  <si>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</si>
  <si>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</si>
  <si>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</si>
  <si>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</si>
  <si>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</si>
  <si>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</si>
  <si>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</si>
  <si>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</si>
  <si>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</si>
  <si>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</si>
  <si>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</si>
  <si>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</si>
  <si>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</si>
  <si>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</si>
  <si>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</si>
  <si>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</si>
  <si>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</si>
  <si>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</si>
  <si>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</si>
  <si>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</si>
  <si>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</si>
  <si>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</si>
  <si>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</si>
  <si>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</si>
  <si>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</si>
  <si>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</si>
  <si>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</si>
  <si>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</si>
  <si>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</si>
  <si>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</si>
  <si>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</si>
  <si>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</si>
  <si>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</si>
  <si>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</si>
  <si>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</si>
  <si>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</si>
  <si>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</si>
  <si>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</si>
  <si>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</si>
  <si>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</si>
  <si>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</si>
  <si>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</si>
  <si>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</si>
  <si>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</si>
  <si>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</si>
  <si>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</si>
  <si>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</si>
  <si>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</si>
  <si>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</si>
  <si>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</si>
  <si>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</si>
  <si>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</si>
  <si>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</si>
  <si>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</si>
  <si>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</si>
  <si>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</si>
  <si>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</si>
  <si>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</si>
  <si>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</si>
  <si>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</si>
  <si>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</si>
  <si>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</si>
  <si>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</si>
  <si>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</si>
  <si>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</si>
  <si>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</si>
  <si>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</si>
  <si>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</si>
  <si>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</si>
  <si>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</si>
  <si>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</si>
  <si>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</si>
  <si>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</si>
  <si>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</si>
  <si>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</si>
  <si>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</si>
  <si>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</si>
  <si>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</si>
  <si>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</si>
  <si>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</si>
  <si>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</si>
  <si>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</si>
  <si>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</si>
  <si>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</si>
  <si>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</si>
  <si>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</si>
  <si>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</si>
  <si>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</si>
  <si>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</si>
  <si>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</si>
  <si>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</si>
  <si>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</si>
  <si>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</si>
  <si>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</si>
  <si>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</si>
  <si>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</si>
  <si>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</si>
  <si>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</si>
  <si>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</si>
  <si>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</si>
  <si>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</si>
  <si>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</si>
  <si>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</si>
  <si>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</si>
  <si>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</si>
  <si>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</si>
  <si>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</si>
  <si>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</si>
  <si>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</si>
  <si>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</si>
  <si>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</si>
  <si>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</si>
  <si>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</si>
  <si>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</si>
  <si>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</si>
  <si>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</si>
  <si>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</si>
  <si>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</si>
  <si>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</si>
  <si>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</si>
  <si>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</si>
  <si>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</si>
  <si>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</si>
  <si>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</si>
  <si>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</si>
  <si>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</si>
  <si>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</si>
  <si>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</si>
  <si>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</si>
  <si>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</si>
  <si>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</si>
  <si>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</si>
  <si>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</si>
  <si>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</si>
  <si>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</si>
  <si>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</si>
  <si>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</si>
  <si>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</si>
  <si>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</si>
  <si>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</si>
  <si>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</si>
  <si>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</si>
  <si>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</si>
  <si>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</si>
  <si>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</si>
  <si>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</si>
  <si>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</si>
  <si>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</si>
  <si>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</si>
  <si>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</si>
  <si>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</si>
  <si>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</si>
  <si>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</si>
  <si>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</si>
  <si>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</si>
  <si>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</si>
  <si>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</si>
  <si>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</si>
  <si>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</si>
  <si>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</si>
  <si>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</si>
  <si>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</si>
  <si>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</si>
  <si>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</si>
  <si>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</si>
  <si>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</si>
  <si>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</si>
  <si>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</si>
  <si>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</si>
  <si>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</si>
  <si>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</si>
  <si>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</si>
  <si>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</si>
  <si>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</si>
  <si>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</si>
  <si>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</si>
  <si>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</si>
  <si>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</si>
  <si>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</si>
  <si>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</si>
  <si>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</si>
  <si>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</si>
  <si>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</si>
  <si>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</si>
  <si>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</si>
  <si>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</si>
  <si>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</si>
  <si>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</si>
  <si>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</si>
  <si>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</si>
  <si>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</si>
  <si>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</si>
  <si>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</si>
  <si>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</si>
  <si>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</si>
  <si>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</si>
  <si>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</si>
  <si>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</si>
  <si>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</si>
  <si>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</si>
  <si>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</si>
  <si>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</si>
  <si>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</si>
  <si>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</si>
  <si>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</si>
  <si>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</si>
  <si>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</si>
  <si>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</si>
  <si>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</si>
  <si>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</si>
  <si>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</si>
  <si>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</si>
  <si>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</si>
  <si>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</si>
  <si>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</si>
  <si>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</si>
  <si>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</si>
  <si>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</si>
  <si>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</si>
  <si>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</si>
  <si>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</si>
  <si>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</si>
  <si>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</si>
  <si>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</si>
  <si>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</si>
  <si>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</si>
  <si>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</si>
  <si>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</si>
  <si>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</si>
  <si>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</si>
  <si>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</si>
  <si>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</si>
  <si>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</si>
  <si>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</si>
  <si>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</si>
  <si>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</si>
  <si>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</si>
  <si>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</si>
  <si>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</si>
  <si>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</si>
  <si>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</si>
  <si>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</si>
  <si>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</si>
  <si>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</si>
  <si>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</si>
  <si>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</si>
  <si>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</si>
  <si>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</si>
  <si>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</si>
  <si>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</si>
  <si>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</si>
  <si>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</si>
  <si>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</si>
  <si>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</si>
  <si>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</si>
  <si>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</si>
  <si>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</si>
  <si>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</si>
  <si>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</si>
  <si>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</si>
  <si>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</si>
  <si>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</si>
  <si>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</si>
  <si>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</si>
  <si>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</si>
  <si>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</si>
  <si>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</si>
  <si>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</si>
  <si>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</si>
  <si>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</si>
  <si>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</si>
  <si>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</si>
  <si>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</si>
  <si>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</si>
  <si>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</si>
  <si>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</si>
  <si>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</si>
  <si>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</si>
  <si>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</si>
  <si>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</si>
  <si>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</si>
  <si>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</si>
  <si>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</si>
  <si>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</si>
  <si>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</si>
  <si>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</si>
  <si>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</si>
  <si>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</si>
  <si>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</si>
  <si>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</si>
  <si>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</si>
  <si>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</si>
  <si>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</si>
  <si>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</si>
  <si>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</si>
  <si>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</si>
  <si>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</si>
  <si>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</si>
  <si>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</si>
  <si>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</si>
  <si>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</si>
  <si>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</si>
  <si>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</si>
  <si>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</si>
  <si>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</si>
  <si>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</si>
  <si>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</si>
  <si>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</si>
  <si>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</si>
  <si>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</si>
  <si>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</si>
  <si>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</si>
  <si>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</si>
  <si>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</si>
  <si>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</si>
  <si>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</si>
  <si>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</si>
  <si>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</si>
  <si>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</si>
  <si>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</si>
  <si>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</si>
  <si>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</si>
  <si>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</si>
  <si>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</si>
  <si>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</si>
  <si>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</si>
  <si>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</si>
  <si>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</si>
  <si>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</si>
  <si>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</si>
  <si>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</si>
  <si>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</si>
  <si>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</si>
  <si>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</si>
  <si>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</si>
  <si>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</si>
  <si>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</si>
  <si>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</si>
  <si>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</si>
  <si>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</si>
  <si>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</si>
  <si>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</si>
  <si>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</si>
  <si>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</si>
  <si>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</si>
  <si>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</si>
  <si>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</si>
  <si>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</si>
  <si>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</si>
  <si>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1 КВАРТАЛ 2020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</si>
  <si>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</si>
  <si>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</si>
  <si>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</si>
  <si>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</si>
  <si>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</si>
  <si>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</si>
  <si>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</si>
  <si>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</si>
  <si>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</si>
  <si>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</si>
  <si>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</si>
  <si>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</si>
  <si>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</si>
  <si>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</si>
  <si>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</si>
  <si>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</si>
  <si>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</si>
  <si>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</si>
  <si>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</si>
  <si>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</si>
  <si>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</si>
  <si>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</si>
  <si>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</si>
  <si>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</si>
  <si>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</si>
  <si>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</si>
  <si>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</si>
  <si>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</si>
  <si>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</si>
  <si>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</si>
  <si>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</si>
  <si>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</si>
  <si>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</si>
  <si>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</si>
  <si>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</si>
  <si>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</si>
  <si>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</si>
  <si>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</si>
  <si>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</si>
  <si>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</si>
  <si>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</si>
  <si>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</si>
  <si>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</si>
  <si>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</si>
  <si>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</si>
  <si>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</si>
  <si>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</si>
  <si>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</si>
  <si>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</si>
  <si>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</si>
  <si>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</si>
  <si>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</si>
  <si>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</si>
  <si>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</si>
  <si>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</si>
  <si>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</si>
  <si>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</si>
  <si>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</si>
  <si>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</si>
  <si>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</si>
  <si>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</si>
  <si>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</si>
  <si>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</si>
  <si>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</si>
  <si>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</si>
  <si>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</si>
  <si>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</si>
  <si>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</si>
  <si>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</si>
  <si>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</si>
  <si>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</si>
  <si>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</si>
  <si>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</si>
  <si>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</si>
  <si>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</si>
  <si>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</si>
  <si>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</si>
  <si>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Реконструкція водопроводу</t>
  </si>
  <si>
    <t>Реконструкція об`єктів водовідведення</t>
  </si>
  <si>
    <t>Капітальний ремонт колектора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</si>
  <si>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</si>
  <si>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</si>
  <si>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</si>
  <si>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</si>
  <si>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</si>
  <si>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</si>
  <si>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</si>
  <si>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</si>
  <si>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</si>
  <si>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</si>
  <si>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</si>
  <si>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</si>
  <si>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</si>
  <si>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</si>
  <si>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</si>
  <si>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</si>
  <si>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відсутні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</si>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</sst>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71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4" applyFont="1" applyFill="1" applyBorder="1" applyAlignment="1">
      <alignment horizontal="left" vertical="center" wrapText="1"/>
      <protection/>
    </xf>
    <xf numFmtId="171" fontId="54" fillId="22" borderId="17" xfId="0" applyNumberFormat="1" applyFont="1" applyFill="1" applyBorder="1" applyAlignment="1">
      <alignment horizontal="center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71" fontId="61" fillId="0" borderId="17" xfId="0" applyNumberFormat="1" applyFont="1" applyFill="1" applyBorder="1" applyAlignment="1">
      <alignment horizontal="center" vertical="center" wrapText="1"/>
    </xf>
    <xf numFmtId="171" fontId="61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79" fontId="54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4" fillId="4" borderId="17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4" fillId="4" borderId="2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80" fontId="61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3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15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justify" vertical="center" wrapText="1"/>
    </xf>
    <xf numFmtId="164" fontId="64" fillId="0" borderId="3" xfId="0" applyFont="1" applyFill="1" applyBorder="1" applyAlignment="1">
      <alignment horizontal="left" vertical="center" wrapText="1"/>
    </xf>
    <xf numFmtId="164" fontId="65" fillId="0" borderId="3" xfId="0" applyFont="1" applyFill="1" applyBorder="1" applyAlignment="1">
      <alignment horizontal="left" vertical="center" wrapText="1"/>
    </xf>
    <xf numFmtId="171" fontId="64" fillId="0" borderId="3" xfId="0" applyNumberFormat="1" applyFont="1" applyFill="1" applyBorder="1" applyAlignment="1">
      <alignment horizontal="center" vertical="center" wrapText="1"/>
    </xf>
    <xf numFmtId="164" fontId="64" fillId="0" borderId="0" xfId="0" applyFont="1" applyAlignment="1">
      <alignment horizontal="center"/>
    </xf>
    <xf numFmtId="181" fontId="64" fillId="0" borderId="3" xfId="19" applyNumberFormat="1" applyFont="1" applyFill="1" applyBorder="1" applyAlignment="1" applyProtection="1">
      <alignment horizontal="right" vertical="center" wrapText="1"/>
      <protection/>
    </xf>
    <xf numFmtId="171" fontId="64" fillId="23" borderId="3" xfId="0" applyNumberFormat="1" applyFont="1" applyFill="1" applyBorder="1" applyAlignment="1">
      <alignment horizontal="center" vertical="center" wrapText="1"/>
    </xf>
    <xf numFmtId="165" fontId="65" fillId="0" borderId="3" xfId="0" applyNumberFormat="1" applyFont="1" applyFill="1" applyBorder="1" applyAlignment="1">
      <alignment horizontal="left" vertical="center" wrapText="1"/>
    </xf>
    <xf numFmtId="171" fontId="65" fillId="0" borderId="3" xfId="0" applyNumberFormat="1" applyFont="1" applyFill="1" applyBorder="1" applyAlignment="1">
      <alignment horizontal="center" vertical="center" wrapText="1"/>
    </xf>
    <xf numFmtId="181" fontId="65" fillId="0" borderId="3" xfId="19" applyNumberFormat="1" applyFont="1" applyFill="1" applyBorder="1" applyAlignment="1" applyProtection="1">
      <alignment horizontal="right" vertical="center" wrapText="1"/>
      <protection/>
    </xf>
    <xf numFmtId="164" fontId="64" fillId="0" borderId="3" xfId="0" applyFont="1" applyFill="1" applyBorder="1" applyAlignment="1">
      <alignment horizontal="center" vertical="center"/>
    </xf>
    <xf numFmtId="171" fontId="64" fillId="6" borderId="3" xfId="0" applyNumberFormat="1" applyFont="1" applyFill="1" applyBorder="1" applyAlignment="1">
      <alignment horizontal="center" vertical="center" wrapText="1"/>
    </xf>
    <xf numFmtId="165" fontId="64" fillId="0" borderId="3" xfId="0" applyNumberFormat="1" applyFont="1" applyFill="1" applyBorder="1" applyAlignment="1">
      <alignment horizontal="left" vertical="center" wrapText="1"/>
    </xf>
    <xf numFmtId="171" fontId="65" fillId="22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left" vertical="center" wrapText="1" shrinkToFit="1"/>
    </xf>
    <xf numFmtId="171" fontId="64" fillId="25" borderId="3" xfId="0" applyNumberFormat="1" applyFont="1" applyFill="1" applyBorder="1" applyAlignment="1">
      <alignment horizontal="center" vertical="center" wrapText="1"/>
    </xf>
    <xf numFmtId="171" fontId="65" fillId="23" borderId="3" xfId="0" applyNumberFormat="1" applyFont="1" applyFill="1" applyBorder="1" applyAlignment="1">
      <alignment horizontal="center" vertical="center" wrapText="1"/>
    </xf>
    <xf numFmtId="171" fontId="64" fillId="7" borderId="3" xfId="0" applyNumberFormat="1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left" vertical="center"/>
    </xf>
    <xf numFmtId="171" fontId="64" fillId="4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/>
    </xf>
    <xf numFmtId="164" fontId="64" fillId="0" borderId="3" xfId="0" applyFont="1" applyFill="1" applyBorder="1" applyAlignment="1">
      <alignment horizontal="center"/>
    </xf>
    <xf numFmtId="164" fontId="64" fillId="0" borderId="0" xfId="0" applyFont="1" applyFill="1" applyBorder="1" applyAlignment="1">
      <alignment horizontal="left" vertical="center" wrapText="1"/>
    </xf>
    <xf numFmtId="164" fontId="64" fillId="0" borderId="0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81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64" fontId="61" fillId="0" borderId="0" xfId="264" applyFont="1" applyFill="1" applyBorder="1" applyAlignment="1">
      <alignment vertical="center"/>
      <protection/>
    </xf>
    <xf numFmtId="164" fontId="61" fillId="0" borderId="3" xfId="0" applyFont="1" applyFill="1" applyBorder="1" applyAlignment="1">
      <alignment horizontal="center" vertical="center"/>
    </xf>
    <xf numFmtId="181" fontId="61" fillId="0" borderId="3" xfId="19" applyNumberFormat="1" applyFont="1" applyFill="1" applyBorder="1" applyAlignment="1" applyProtection="1">
      <alignment horizontal="right" vertical="center" wrapText="1"/>
      <protection/>
    </xf>
    <xf numFmtId="164" fontId="66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66" fillId="0" borderId="3" xfId="264" applyFont="1" applyFill="1" applyBorder="1" applyAlignment="1">
      <alignment horizontal="justify" vertical="center" wrapText="1"/>
      <protection/>
    </xf>
    <xf numFmtId="171" fontId="67" fillId="0" borderId="3" xfId="0" applyNumberFormat="1" applyFont="1" applyFill="1" applyBorder="1" applyAlignment="1">
      <alignment horizontal="center" vertical="center" wrapText="1"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1" fillId="0" borderId="14" xfId="264" applyFont="1" applyFill="1" applyBorder="1" applyAlignment="1">
      <alignment horizontal="left" vertical="center" wrapText="1"/>
      <protection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68" fillId="0" borderId="0" xfId="264" applyFont="1" applyFill="1">
      <alignment/>
      <protection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64" fontId="61" fillId="0" borderId="0" xfId="0" applyFont="1" applyFill="1" applyAlignment="1">
      <alignment vertical="center"/>
    </xf>
    <xf numFmtId="171" fontId="61" fillId="22" borderId="3" xfId="0" applyNumberFormat="1" applyFont="1" applyFill="1" applyBorder="1" applyAlignment="1">
      <alignment horizontal="center" vertical="center" wrapText="1"/>
    </xf>
    <xf numFmtId="164" fontId="69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54" fillId="23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54" fillId="0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70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6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0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83" fontId="61" fillId="23" borderId="3" xfId="0" applyNumberFormat="1" applyFont="1" applyFill="1" applyBorder="1" applyAlignment="1">
      <alignment horizontal="center" vertical="center" wrapText="1"/>
    </xf>
    <xf numFmtId="183" fontId="54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66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82" fontId="54" fillId="23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64" fontId="61" fillId="0" borderId="3" xfId="0" applyFont="1" applyFill="1" applyBorder="1" applyAlignment="1">
      <alignment horizontal="left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181" fontId="61" fillId="0" borderId="3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71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6" fillId="0" borderId="3" xfId="0" applyNumberFormat="1" applyFont="1" applyFill="1" applyBorder="1" applyAlignment="1">
      <alignment horizontal="center" vertical="center" wrapText="1" shrinkToFit="1"/>
    </xf>
    <xf numFmtId="164" fontId="66" fillId="0" borderId="3" xfId="0" applyFont="1" applyFill="1" applyBorder="1" applyAlignment="1">
      <alignment horizontal="center" vertical="center" wrapText="1" shrinkToFit="1"/>
    </xf>
    <xf numFmtId="164" fontId="66" fillId="0" borderId="12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 wrapText="1"/>
    </xf>
    <xf numFmtId="164" fontId="66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6" fillId="0" borderId="3" xfId="0" applyNumberFormat="1" applyFont="1" applyFill="1" applyBorder="1" applyAlignment="1">
      <alignment horizontal="center" vertical="center" wrapText="1" shrinkToFit="1"/>
    </xf>
    <xf numFmtId="165" fontId="66" fillId="0" borderId="3" xfId="0" applyNumberFormat="1" applyFont="1" applyFill="1" applyBorder="1" applyAlignment="1">
      <alignment horizontal="left" vertical="center" wrapText="1"/>
    </xf>
    <xf numFmtId="165" fontId="66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69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82" fontId="61" fillId="22" borderId="3" xfId="0" applyNumberFormat="1" applyFont="1" applyFill="1" applyBorder="1" applyAlignment="1">
      <alignment horizontal="center" vertical="center" wrapText="1"/>
    </xf>
    <xf numFmtId="179" fontId="61" fillId="22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4" fillId="22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8" fillId="0" borderId="0" xfId="0" applyFont="1" applyFill="1" applyAlignment="1">
      <alignment vertical="center"/>
    </xf>
    <xf numFmtId="164" fontId="68" fillId="0" borderId="0" xfId="0" applyFont="1" applyFill="1" applyAlignment="1">
      <alignment/>
    </xf>
    <xf numFmtId="164" fontId="68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6" fillId="22" borderId="3" xfId="0" applyNumberFormat="1" applyFont="1" applyFill="1" applyBorder="1" applyAlignment="1">
      <alignment horizontal="justify" vertical="center" wrapText="1"/>
    </xf>
    <xf numFmtId="182" fontId="54" fillId="22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4" fontId="54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72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5676900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323850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252525252525D0%25252525252525252525252525252525252525252525252525252525252525252592%252525252525252525252525252525252525252525252525252525252525252525D0%25252525252525252525252525252525252525252525252525252525252525252592%252525252525252525252525252525252525252525252525252525252525252525D0%252525252525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252525252525D0%2525252525252525252525252525252525252525252525252525252525252525259C%252525252525252525252525252525252525252525252525252525252525252525D0%252525252525252525252525252525252525252525252525252525252525252525BE%252525252525252525252525252525252525252525252525252525252525252525D0%252525252525252525252525252525252525252525252525252525252525252525B8%25252525252525252525252525252525252525252525252525252525252525252520%252525252525252525252525252525252525252525252525252525252525252525D0%252525252525252525252525252525252525252525252525252525252525252525B4%252525252525252525252525252525252525252525252525252525252525252525D0%252525252525252525252525252525252525252525252525252525252525252525BE%252525252525252525252525252525252525252525252525252525252525252525D0%252525252525252525252525252525252525252525252525252525252525252525BA%252525252525252525252525252525252525252525252525252525252525252525D1%25252525252525252525252525252525252525252525252525252525252525252583%252525252525252525252525252525252525252525252525252525252525252525D0%252525252525252525252525252525252525252525252525252525252525252525BC%252525252525252525252525252525252525252525252525252525252525252525D0%252525252525252525252525252525252525252525252525252525252525252525B5%252525252525252525252525252525252525252525252525252525252525252525D0%252525252525252525252525252525252525252525252525252525252525252525BD%252525252525252525252525252525252525252525252525252525252525252525D1%25252525252525252525252525252525252525252525252525252525252525252582%252525252525252525252525252525252525252525252525252525252525252525D1%2525252525252525252525252525252525252525252525252525252525252525258B/Sergey/%252525252525252525252525252525252525252525252525252525252525252525D0%2525252525252525252525252525252525252525252525252525252525252525259F%252525252525252525252525252525252525252525252525252525252525252525D1%25252525252525252525252525252525252525252525252525252525252525252580%252525252525252525252525252525252525252525252525252525252525252525D0%252525252525252525252525252525252525252525252525252525252525252525BE%252525252525252525252525252525252525252525252525252525252525252525D0%252525252525252525252525252525252525252525252525252525252525252525B3%252525252525252525252525252525252525252525252525252525252525252525D0%252525252525252525252525252525252525252525252525252525252525252525BD%252525252525252525252525252525252525252525252525252525252525252525D0%252525252525252525252525252525252525252525252525252525252525252525BE%252525252525252525252525252525252525252525252525252525252525252525D0%252525252525252525252525252525252525252525252525252525252525252525B7/%252525252525252525252525252525252525252525252525252525252525252525D0%252525252525252525252525252525252525252525252525252525252525252525A0%252525252525252525252525252525252525252525252525252525252525252525D0%252525252525252525252525252525252525252525252525252525252525252525B0%252525252525252525252525252525252525252525252525252525252525252525D0%252525252525252525252525252525252525252525252525252525252525252525B1%252525252525252525252525252525252525252525252525252525252525252525D0%252525252525252525252525252525252525252525252525252525252525252525BE%252525252525252525252525252525252525252525252525252525252525252525D1%25252525252525252525252525252525252525252525252525252525252525252587%252525252525252525252525252525252525252525252525252525252525252525D0%252525252525252525252525252525252525252525252525252525252525252525B8%252525252525252525252525252525252525252525252525252525252525252525D0%252525252525252525252525252525252525252525252525252525252525252525B5%25252525252525252525252525252525252525252525252525252525252525252520%252525252525252525252525252525252525252525252525252525252525252525D1%25252525252525252525252525252525252525252525252525252525252525252582%252525252525252525252525252525252525252525252525252525252525252525D0%252525252525252525252525252525252525252525252525252525252525252525B0%252525252525252525252525252525252525252525252525252525252525252525D0%252525252525252525252525252525252525252525252525252525252525252525B1%252525252525252525252525252525252525252525252525252525252525252525D0%252525252525252525252525252525252525252525252525252525252525252525BB%252525252525252525252525252525252525252525252525252525252525252525D0%252525252525252525252525252525252525252525252525252525252525252525B8%252525252525252525252525252525252525252525252525252525252525252525D1%25252525252525252525252525252525252525252525252525252525252525252586%252525252525252525252525252525252525252525252525252525252525252525D1%252525252525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tabSelected="1" zoomScale="66" zoomScaleNormal="66" zoomScaleSheetLayoutView="65" workbookViewId="0" topLeftCell="A22">
      <selection activeCell="A24" sqref="A24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8" t="s">
        <v>43</v>
      </c>
      <c r="B25" s="28"/>
      <c r="C25" s="28"/>
      <c r="D25" s="28"/>
      <c r="E25" s="28"/>
      <c r="F25" s="28"/>
      <c r="G25" s="28"/>
      <c r="H25" s="28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9"/>
      <c r="C29" s="29"/>
      <c r="D29" s="29"/>
      <c r="E29" s="29"/>
      <c r="F29" s="29"/>
      <c r="G29" s="29"/>
      <c r="H29" s="29"/>
    </row>
    <row r="30" spans="1:8" ht="43.5" customHeight="1">
      <c r="A30" s="16" t="s">
        <v>46</v>
      </c>
      <c r="B30" s="30" t="s">
        <v>47</v>
      </c>
      <c r="C30" s="30" t="s">
        <v>48</v>
      </c>
      <c r="D30" s="30"/>
      <c r="E30" s="31" t="s">
        <v>49</v>
      </c>
      <c r="F30" s="31"/>
      <c r="G30" s="31"/>
      <c r="H30" s="31"/>
    </row>
    <row r="31" spans="1:8" ht="44.25" customHeight="1">
      <c r="A31" s="16"/>
      <c r="B31" s="30"/>
      <c r="C31" s="30" t="s">
        <v>50</v>
      </c>
      <c r="D31" s="30" t="s">
        <v>51</v>
      </c>
      <c r="E31" s="32" t="s">
        <v>52</v>
      </c>
      <c r="F31" s="32" t="s">
        <v>53</v>
      </c>
      <c r="G31" s="32" t="s">
        <v>54</v>
      </c>
      <c r="H31" s="32" t="s">
        <v>55</v>
      </c>
    </row>
    <row r="32" spans="1:8" ht="12.75">
      <c r="A32" s="16">
        <v>1</v>
      </c>
      <c r="B32" s="30">
        <v>2</v>
      </c>
      <c r="C32" s="16">
        <v>3</v>
      </c>
      <c r="D32" s="30">
        <v>4</v>
      </c>
      <c r="E32" s="16">
        <v>5</v>
      </c>
      <c r="F32" s="30">
        <v>6</v>
      </c>
      <c r="G32" s="16">
        <v>7</v>
      </c>
      <c r="H32" s="30">
        <v>8</v>
      </c>
    </row>
    <row r="33" spans="1:8" s="34" customFormat="1" ht="19.5" customHeight="1">
      <c r="A33" s="33" t="s">
        <v>56</v>
      </c>
      <c r="B33" s="33"/>
      <c r="C33" s="33"/>
      <c r="D33" s="33"/>
      <c r="E33" s="33"/>
      <c r="F33" s="33"/>
      <c r="G33" s="33"/>
      <c r="H33" s="33"/>
    </row>
    <row r="34" spans="1:8" s="34" customFormat="1" ht="19.5" customHeight="1">
      <c r="A34" s="35" t="s">
        <v>57</v>
      </c>
      <c r="B34" s="36">
        <v>1000</v>
      </c>
      <c r="C34" s="37">
        <f>'I. Фін результат'!C7</f>
        <v>18079</v>
      </c>
      <c r="D34" s="37">
        <f>'I. Фін результат'!D7</f>
        <v>18966</v>
      </c>
      <c r="E34" s="37">
        <f>'I. Фін результат'!E7</f>
        <v>19735</v>
      </c>
      <c r="F34" s="37">
        <f>'I. Фін результат'!F7</f>
        <v>18966</v>
      </c>
      <c r="G34" s="37">
        <f>F34-E34</f>
        <v>-769</v>
      </c>
      <c r="H34" s="38">
        <f>(F34/E34)*100</f>
        <v>96.1033696478338</v>
      </c>
    </row>
    <row r="35" spans="1:8" s="34" customFormat="1" ht="19.5" customHeight="1">
      <c r="A35" s="39" t="s">
        <v>58</v>
      </c>
      <c r="B35" s="30">
        <v>1010</v>
      </c>
      <c r="C35" s="37">
        <f>'I. Фін результат'!C8</f>
        <v>-16747</v>
      </c>
      <c r="D35" s="37">
        <f>'I. Фін результат'!D8</f>
        <v>-19552</v>
      </c>
      <c r="E35" s="37">
        <f>'I. Фін результат'!E8</f>
        <v>-21467</v>
      </c>
      <c r="F35" s="37">
        <f>'I. Фін результат'!F8</f>
        <v>-19552</v>
      </c>
      <c r="G35" s="40">
        <f>F35-E35</f>
        <v>1915</v>
      </c>
      <c r="H35" s="38">
        <f>(F35/E35)*100</f>
        <v>91.07933106628779</v>
      </c>
    </row>
    <row r="36" spans="1:8" s="34" customFormat="1" ht="19.5" customHeight="1">
      <c r="A36" s="41" t="s">
        <v>59</v>
      </c>
      <c r="B36" s="30">
        <v>1020</v>
      </c>
      <c r="C36" s="42">
        <f>SUM(C34:C35)</f>
        <v>1332</v>
      </c>
      <c r="D36" s="42">
        <f>SUM(D34:D35)</f>
        <v>-586</v>
      </c>
      <c r="E36" s="42">
        <f>SUM(E34:E35)</f>
        <v>-1732</v>
      </c>
      <c r="F36" s="42">
        <f>SUM(F34:F35)</f>
        <v>-586</v>
      </c>
      <c r="G36" s="43">
        <f>F36-E36</f>
        <v>1146</v>
      </c>
      <c r="H36" s="44">
        <f>(F36/E36)*100</f>
        <v>33.8337182448037</v>
      </c>
    </row>
    <row r="37" spans="1:8" s="34" customFormat="1" ht="19.5" customHeight="1">
      <c r="A37" s="39" t="s">
        <v>60</v>
      </c>
      <c r="B37" s="16">
        <v>1030</v>
      </c>
      <c r="C37" s="37">
        <f>'I. Фін результат'!C26</f>
        <v>-1128</v>
      </c>
      <c r="D37" s="37">
        <f>'I. Фін результат'!D26</f>
        <v>-1377</v>
      </c>
      <c r="E37" s="37">
        <f>'I. Фін результат'!E26</f>
        <v>-1321</v>
      </c>
      <c r="F37" s="37">
        <f>'I. Фін результат'!F26</f>
        <v>-1377</v>
      </c>
      <c r="G37" s="40">
        <f>F37-E37</f>
        <v>-56</v>
      </c>
      <c r="H37" s="38">
        <f>(F37/E37)*100</f>
        <v>104.23921271763817</v>
      </c>
    </row>
    <row r="38" spans="1:8" s="34" customFormat="1" ht="19.5" customHeight="1">
      <c r="A38" s="45" t="s">
        <v>61</v>
      </c>
      <c r="B38" s="16">
        <v>1031</v>
      </c>
      <c r="C38" s="37">
        <f>'I. Фін результат'!C27</f>
        <v>0</v>
      </c>
      <c r="D38" s="37">
        <f>'I. Фін результат'!D27</f>
        <v>0</v>
      </c>
      <c r="E38" s="37">
        <f>'I. Фін результат'!E27</f>
        <v>0</v>
      </c>
      <c r="F38" s="37">
        <f>'I. Фін результат'!F27</f>
        <v>0</v>
      </c>
      <c r="G38" s="40">
        <f>F38-E38</f>
        <v>0</v>
      </c>
      <c r="H38" s="38" t="e">
        <f>(F38/E38)*100</f>
        <v>#DIV/0!</v>
      </c>
    </row>
    <row r="39" spans="1:8" s="34" customFormat="1" ht="19.5" customHeight="1">
      <c r="A39" s="45" t="s">
        <v>62</v>
      </c>
      <c r="B39" s="16">
        <v>1032</v>
      </c>
      <c r="C39" s="37">
        <f>'I. Фін результат'!C28</f>
        <v>0</v>
      </c>
      <c r="D39" s="37">
        <f>'I. Фін результат'!D28</f>
        <v>0</v>
      </c>
      <c r="E39" s="37">
        <f>'I. Фін результат'!E28</f>
        <v>0</v>
      </c>
      <c r="F39" s="37">
        <f>'I. Фін результат'!F28</f>
        <v>0</v>
      </c>
      <c r="G39" s="40">
        <f>F39-E39</f>
        <v>0</v>
      </c>
      <c r="H39" s="38" t="e">
        <f>(F39/E39)*100</f>
        <v>#DIV/0!</v>
      </c>
    </row>
    <row r="40" spans="1:8" s="34" customFormat="1" ht="19.5" customHeight="1">
      <c r="A40" s="45" t="s">
        <v>63</v>
      </c>
      <c r="B40" s="16">
        <v>1033</v>
      </c>
      <c r="C40" s="37">
        <f>'I. Фін результат'!C29</f>
        <v>0</v>
      </c>
      <c r="D40" s="37">
        <f>'I. Фін результат'!D29</f>
        <v>0</v>
      </c>
      <c r="E40" s="37">
        <f>'I. Фін результат'!E29</f>
        <v>0</v>
      </c>
      <c r="F40" s="37">
        <f>'I. Фін результат'!F29</f>
        <v>0</v>
      </c>
      <c r="G40" s="40">
        <f>F40-E40</f>
        <v>0</v>
      </c>
      <c r="H40" s="38" t="e">
        <f>(F40/E40)*100</f>
        <v>#DIV/0!</v>
      </c>
    </row>
    <row r="41" spans="1:8" s="34" customFormat="1" ht="19.5" customHeight="1">
      <c r="A41" s="45" t="s">
        <v>64</v>
      </c>
      <c r="B41" s="16">
        <v>1034</v>
      </c>
      <c r="C41" s="37">
        <f>'I. Фін результат'!C30</f>
        <v>0</v>
      </c>
      <c r="D41" s="37">
        <f>'I. Фін результат'!D30</f>
        <v>0</v>
      </c>
      <c r="E41" s="37">
        <f>'I. Фін результат'!E30</f>
        <v>0</v>
      </c>
      <c r="F41" s="37">
        <f>'I. Фін результат'!F30</f>
        <v>0</v>
      </c>
      <c r="G41" s="40">
        <f>F41-E41</f>
        <v>0</v>
      </c>
      <c r="H41" s="38" t="e">
        <f>(F41/E41)*100</f>
        <v>#DIV/0!</v>
      </c>
    </row>
    <row r="42" spans="1:8" s="34" customFormat="1" ht="19.5" customHeight="1">
      <c r="A42" s="45" t="s">
        <v>65</v>
      </c>
      <c r="B42" s="16">
        <v>1035</v>
      </c>
      <c r="C42" s="37">
        <f>'I. Фін результат'!C31</f>
        <v>0</v>
      </c>
      <c r="D42" s="37">
        <f>'I. Фін результат'!D31</f>
        <v>0</v>
      </c>
      <c r="E42" s="37">
        <f>'I. Фін результат'!E31</f>
        <v>0</v>
      </c>
      <c r="F42" s="37">
        <f>'I. Фін результат'!F31</f>
        <v>0</v>
      </c>
      <c r="G42" s="40">
        <f>F42-E42</f>
        <v>0</v>
      </c>
      <c r="H42" s="38" t="e">
        <f>(F42/E42)*100</f>
        <v>#DIV/0!</v>
      </c>
    </row>
    <row r="43" spans="1:8" s="34" customFormat="1" ht="19.5" customHeight="1">
      <c r="A43" s="39" t="s">
        <v>66</v>
      </c>
      <c r="B43" s="30">
        <v>1060</v>
      </c>
      <c r="C43" s="37">
        <f>'I. Фін результат'!C54</f>
        <v>-1120</v>
      </c>
      <c r="D43" s="37">
        <f>'I. Фін результат'!D54</f>
        <v>-1520</v>
      </c>
      <c r="E43" s="37">
        <f>'I. Фін результат'!E54</f>
        <v>-1215</v>
      </c>
      <c r="F43" s="37">
        <f>'I. Фін результат'!F54</f>
        <v>-1520</v>
      </c>
      <c r="G43" s="40">
        <f>F43-E43</f>
        <v>-305</v>
      </c>
      <c r="H43" s="38">
        <f>(F43/E43)*100</f>
        <v>125.10288065843622</v>
      </c>
    </row>
    <row r="44" spans="1:8" s="34" customFormat="1" ht="19.5" customHeight="1">
      <c r="A44" s="45" t="s">
        <v>67</v>
      </c>
      <c r="B44" s="16">
        <v>1070</v>
      </c>
      <c r="C44" s="37">
        <f>'I. Фін результат'!C70</f>
        <v>155</v>
      </c>
      <c r="D44" s="37">
        <f>'I. Фін результат'!D70</f>
        <v>257</v>
      </c>
      <c r="E44" s="37">
        <f>'I. Фін результат'!E70</f>
        <v>200</v>
      </c>
      <c r="F44" s="37">
        <f>'I. Фін результат'!F70</f>
        <v>257</v>
      </c>
      <c r="G44" s="40">
        <f>F44-E44</f>
        <v>57</v>
      </c>
      <c r="H44" s="38">
        <f>(F44/E44)*100</f>
        <v>128.5</v>
      </c>
    </row>
    <row r="45" spans="1:8" s="34" customFormat="1" ht="19.5" customHeight="1">
      <c r="A45" s="45" t="s">
        <v>68</v>
      </c>
      <c r="B45" s="16">
        <v>1071</v>
      </c>
      <c r="C45" s="37">
        <f>'I. Фін результат'!C71</f>
        <v>0</v>
      </c>
      <c r="D45" s="37">
        <f>'I. Фін результат'!D71</f>
        <v>0</v>
      </c>
      <c r="E45" s="37">
        <f>'I. Фін результат'!E71</f>
        <v>0</v>
      </c>
      <c r="F45" s="37">
        <f>'I. Фін результат'!F71</f>
        <v>0</v>
      </c>
      <c r="G45" s="40">
        <f>F45-E45</f>
        <v>0</v>
      </c>
      <c r="H45" s="38" t="e">
        <f>(F45/E45)*100</f>
        <v>#DIV/0!</v>
      </c>
    </row>
    <row r="46" spans="1:8" s="34" customFormat="1" ht="19.5" customHeight="1">
      <c r="A46" s="45" t="s">
        <v>69</v>
      </c>
      <c r="B46" s="16">
        <v>1072</v>
      </c>
      <c r="C46" s="37">
        <f>'I. Фін результат'!C72</f>
        <v>0</v>
      </c>
      <c r="D46" s="37">
        <f>'I. Фін результат'!D72</f>
        <v>0</v>
      </c>
      <c r="E46" s="37">
        <f>'I. Фін результат'!E72</f>
        <v>0</v>
      </c>
      <c r="F46" s="37">
        <f>'I. Фін результат'!F72</f>
        <v>0</v>
      </c>
      <c r="G46" s="40">
        <f>F46-E46</f>
        <v>0</v>
      </c>
      <c r="H46" s="38" t="e">
        <f>(F46/E46)*100</f>
        <v>#DIV/0!</v>
      </c>
    </row>
    <row r="47" spans="1:8" s="34" customFormat="1" ht="19.5" customHeight="1">
      <c r="A47" s="46" t="s">
        <v>70</v>
      </c>
      <c r="B47" s="16">
        <v>1080</v>
      </c>
      <c r="C47" s="37">
        <f>'I. Фін результат'!C77</f>
        <v>-135</v>
      </c>
      <c r="D47" s="37">
        <f>'I. Фін результат'!D77</f>
        <v>-153</v>
      </c>
      <c r="E47" s="37">
        <f>'I. Фін результат'!E77</f>
        <v>0</v>
      </c>
      <c r="F47" s="37">
        <f>'I. Фін результат'!F77</f>
        <v>-153</v>
      </c>
      <c r="G47" s="40">
        <f>F47-E47</f>
        <v>-153</v>
      </c>
      <c r="H47" s="38" t="e">
        <f>(F47/E47)*100</f>
        <v>#DIV/0!</v>
      </c>
    </row>
    <row r="48" spans="1:8" s="34" customFormat="1" ht="19.5" customHeight="1">
      <c r="A48" s="45" t="s">
        <v>68</v>
      </c>
      <c r="B48" s="16">
        <v>1081</v>
      </c>
      <c r="C48" s="37">
        <f>'I. Фін результат'!C78</f>
        <v>0</v>
      </c>
      <c r="D48" s="37">
        <f>'I. Фін результат'!D78</f>
        <v>0</v>
      </c>
      <c r="E48" s="37">
        <f>'I. Фін результат'!E78</f>
        <v>0</v>
      </c>
      <c r="F48" s="37">
        <f>'I. Фін результат'!F78</f>
        <v>0</v>
      </c>
      <c r="G48" s="40">
        <f>F48-E48</f>
        <v>0</v>
      </c>
      <c r="H48" s="38" t="e">
        <f>(F48/E48)*100</f>
        <v>#DIV/0!</v>
      </c>
    </row>
    <row r="49" spans="1:8" s="34" customFormat="1" ht="19.5" customHeight="1">
      <c r="A49" s="45" t="s">
        <v>71</v>
      </c>
      <c r="B49" s="16">
        <v>1082</v>
      </c>
      <c r="C49" s="37">
        <f>'I. Фін результат'!C79</f>
        <v>0</v>
      </c>
      <c r="D49" s="37">
        <f>'I. Фін результат'!D79</f>
        <v>0</v>
      </c>
      <c r="E49" s="37">
        <f>'I. Фін результат'!E79</f>
        <v>0</v>
      </c>
      <c r="F49" s="37">
        <f>'I. Фін результат'!F79</f>
        <v>0</v>
      </c>
      <c r="G49" s="40">
        <f>F49-E49</f>
        <v>0</v>
      </c>
      <c r="H49" s="38" t="e">
        <f>(F49/E49)*100</f>
        <v>#DIV/0!</v>
      </c>
    </row>
    <row r="50" spans="1:8" s="34" customFormat="1" ht="19.5" customHeight="1">
      <c r="A50" s="47" t="s">
        <v>72</v>
      </c>
      <c r="B50" s="30">
        <v>1100</v>
      </c>
      <c r="C50" s="42">
        <f>SUM(C36,C37,C43,C44,C47)</f>
        <v>-896</v>
      </c>
      <c r="D50" s="42">
        <f>SUM(D36,D37,D43,D44,D47)</f>
        <v>-3379</v>
      </c>
      <c r="E50" s="42">
        <f>SUM(E36,E37,E43,E44,E47)</f>
        <v>-4068</v>
      </c>
      <c r="F50" s="42">
        <f>SUM(F36,F37,F43,F44,F47)</f>
        <v>-3379</v>
      </c>
      <c r="G50" s="43">
        <f>F50-E50</f>
        <v>689</v>
      </c>
      <c r="H50" s="44">
        <f>(F50/E50)*100</f>
        <v>83.06293018682399</v>
      </c>
    </row>
    <row r="51" spans="1:8" s="34" customFormat="1" ht="19.5" customHeight="1">
      <c r="A51" s="48" t="s">
        <v>73</v>
      </c>
      <c r="B51" s="30">
        <v>1310</v>
      </c>
      <c r="C51" s="43">
        <f>'I. Фін результат'!C126</f>
        <v>1103</v>
      </c>
      <c r="D51" s="43">
        <f>'I. Фін результат'!D126</f>
        <v>-740</v>
      </c>
      <c r="E51" s="43">
        <f>'I. Фін результат'!E126</f>
        <v>-1857</v>
      </c>
      <c r="F51" s="43">
        <f>'I. Фін результат'!F126</f>
        <v>-740</v>
      </c>
      <c r="G51" s="43">
        <f>F51-E51</f>
        <v>1117</v>
      </c>
      <c r="H51" s="44">
        <f>(F51/E51)*100</f>
        <v>39.84921917070544</v>
      </c>
    </row>
    <row r="52" spans="1:8" s="34" customFormat="1" ht="12.75">
      <c r="A52" s="48" t="s">
        <v>74</v>
      </c>
      <c r="B52" s="30">
        <v>5010</v>
      </c>
      <c r="C52" s="49">
        <f>(C51/C34)*100</f>
        <v>6.101001161568671</v>
      </c>
      <c r="D52" s="49">
        <f>(D51/D34)*100</f>
        <v>-3.9017188653379735</v>
      </c>
      <c r="E52" s="49">
        <f>(E51/E34)*100</f>
        <v>-9.409678236635418</v>
      </c>
      <c r="F52" s="49">
        <f>(F51/F34)*100</f>
        <v>-3.9017188653379735</v>
      </c>
      <c r="G52" s="43">
        <f>F52-E52</f>
        <v>5.507959371297445</v>
      </c>
      <c r="H52" s="44">
        <f>(F52/E52)*100</f>
        <v>41.46495520056269</v>
      </c>
    </row>
    <row r="53" spans="1:8" s="34" customFormat="1" ht="19.5" customHeight="1">
      <c r="A53" s="45" t="s">
        <v>75</v>
      </c>
      <c r="B53" s="16">
        <v>1110</v>
      </c>
      <c r="C53" s="37">
        <f>'I. Фін результат'!C89</f>
        <v>0</v>
      </c>
      <c r="D53" s="37">
        <f>'I. Фін результат'!D89</f>
        <v>0</v>
      </c>
      <c r="E53" s="37">
        <f>'I. Фін результат'!E89</f>
        <v>0</v>
      </c>
      <c r="F53" s="37">
        <f>'I. Фін результат'!F89</f>
        <v>0</v>
      </c>
      <c r="G53" s="40">
        <f>F53-E53</f>
        <v>0</v>
      </c>
      <c r="H53" s="38" t="e">
        <f>(F53/E53)*100</f>
        <v>#DIV/0!</v>
      </c>
    </row>
    <row r="54" spans="1:8" s="34" customFormat="1" ht="12.75">
      <c r="A54" s="45" t="s">
        <v>76</v>
      </c>
      <c r="B54" s="16">
        <v>1120</v>
      </c>
      <c r="C54" s="37">
        <f>'I. Фін результат'!C90</f>
        <v>0</v>
      </c>
      <c r="D54" s="37">
        <f>'I. Фін результат'!D90</f>
        <v>0</v>
      </c>
      <c r="E54" s="37">
        <f>'I. Фін результат'!E90</f>
        <v>0</v>
      </c>
      <c r="F54" s="37">
        <f>'I. Фін результат'!F90</f>
        <v>0</v>
      </c>
      <c r="G54" s="40">
        <f>F54-E54</f>
        <v>0</v>
      </c>
      <c r="H54" s="38" t="e">
        <f>(F54/E54)*100</f>
        <v>#DIV/0!</v>
      </c>
    </row>
    <row r="55" spans="1:8" s="34" customFormat="1" ht="19.5" customHeight="1">
      <c r="A55" s="45" t="s">
        <v>77</v>
      </c>
      <c r="B55" s="16">
        <v>1130</v>
      </c>
      <c r="C55" s="37">
        <f>'I. Фін результат'!C91</f>
        <v>92</v>
      </c>
      <c r="D55" s="37">
        <f>'I. Фін результат'!D91</f>
        <v>91.8</v>
      </c>
      <c r="E55" s="37">
        <f>'I. Фін результат'!E91</f>
        <v>37</v>
      </c>
      <c r="F55" s="37">
        <f>'I. Фін результат'!F91</f>
        <v>91.8</v>
      </c>
      <c r="G55" s="40">
        <f>F55-E55</f>
        <v>54.8</v>
      </c>
      <c r="H55" s="38">
        <f>(F55/E55)*100</f>
        <v>248.1081081081081</v>
      </c>
    </row>
    <row r="56" spans="1:8" s="34" customFormat="1" ht="19.5" customHeight="1">
      <c r="A56" s="45" t="s">
        <v>78</v>
      </c>
      <c r="B56" s="16">
        <v>1140</v>
      </c>
      <c r="C56" s="37">
        <f>'I. Фін результат'!C93</f>
        <v>0</v>
      </c>
      <c r="D56" s="37">
        <f>'I. Фін результат'!D93</f>
        <v>-22</v>
      </c>
      <c r="E56" s="37">
        <f>'I. Фін результат'!E93</f>
        <v>0</v>
      </c>
      <c r="F56" s="37">
        <f>'I. Фін результат'!F93</f>
        <v>-22</v>
      </c>
      <c r="G56" s="40">
        <f>F56-E56</f>
        <v>-22</v>
      </c>
      <c r="H56" s="38" t="e">
        <f>(F56/E56)*100</f>
        <v>#DIV/0!</v>
      </c>
    </row>
    <row r="57" spans="1:8" s="34" customFormat="1" ht="19.5" customHeight="1">
      <c r="A57" s="45" t="s">
        <v>79</v>
      </c>
      <c r="B57" s="16">
        <v>1150</v>
      </c>
      <c r="C57" s="37">
        <f>'I. Фін результат'!C95</f>
        <v>260</v>
      </c>
      <c r="D57" s="37">
        <f>'I. Фін результат'!D95</f>
        <v>200</v>
      </c>
      <c r="E57" s="37">
        <f>'I. Фін результат'!E95</f>
        <v>168</v>
      </c>
      <c r="F57" s="37">
        <f>'I. Фін результат'!F95</f>
        <v>200</v>
      </c>
      <c r="G57" s="40">
        <f>F57-E57</f>
        <v>32</v>
      </c>
      <c r="H57" s="38">
        <f>(F57/E57)*100</f>
        <v>119.04761904761905</v>
      </c>
    </row>
    <row r="58" spans="1:8" s="34" customFormat="1" ht="19.5" customHeight="1">
      <c r="A58" s="45" t="s">
        <v>68</v>
      </c>
      <c r="B58" s="16">
        <v>1151</v>
      </c>
      <c r="C58" s="37">
        <f>'I. Фін результат'!C96</f>
        <v>0</v>
      </c>
      <c r="D58" s="37">
        <f>'I. Фін результат'!D96</f>
        <v>0</v>
      </c>
      <c r="E58" s="37">
        <f>'I. Фін результат'!E96</f>
        <v>0</v>
      </c>
      <c r="F58" s="37">
        <f>'I. Фін результат'!F96</f>
        <v>0</v>
      </c>
      <c r="G58" s="40">
        <f>F58-E58</f>
        <v>0</v>
      </c>
      <c r="H58" s="38" t="e">
        <f>(F58/E58)*100</f>
        <v>#DIV/0!</v>
      </c>
    </row>
    <row r="59" spans="1:8" s="34" customFormat="1" ht="19.5" customHeight="1">
      <c r="A59" s="45" t="s">
        <v>80</v>
      </c>
      <c r="B59" s="16">
        <v>1160</v>
      </c>
      <c r="C59" s="37">
        <f>'I. Фін результат'!C103</f>
        <v>-96</v>
      </c>
      <c r="D59" s="37">
        <f>'I. Фін результат'!D103</f>
        <v>-20</v>
      </c>
      <c r="E59" s="37">
        <f>'I. Фін результат'!E103</f>
        <v>-38</v>
      </c>
      <c r="F59" s="37">
        <f>'I. Фін результат'!F103</f>
        <v>-20</v>
      </c>
      <c r="G59" s="40">
        <f>F59-E59</f>
        <v>18</v>
      </c>
      <c r="H59" s="38">
        <f>(F59/E59)*100</f>
        <v>52.63157894736842</v>
      </c>
    </row>
    <row r="60" spans="1:8" s="34" customFormat="1" ht="19.5" customHeight="1">
      <c r="A60" s="45" t="s">
        <v>68</v>
      </c>
      <c r="B60" s="16">
        <v>1161</v>
      </c>
      <c r="C60" s="37">
        <f>'I. Фін результат'!C104</f>
        <v>0</v>
      </c>
      <c r="D60" s="37">
        <f>'I. Фін результат'!D104</f>
        <v>0</v>
      </c>
      <c r="E60" s="37">
        <f>'I. Фін результат'!E104</f>
        <v>0</v>
      </c>
      <c r="F60" s="37">
        <f>'I. Фін результат'!F104</f>
        <v>0</v>
      </c>
      <c r="G60" s="40">
        <f>F60-E60</f>
        <v>0</v>
      </c>
      <c r="H60" s="38" t="e">
        <f>(F60/E60)*100</f>
        <v>#DIV/0!</v>
      </c>
    </row>
    <row r="61" spans="1:8" s="34" customFormat="1" ht="19.5" customHeight="1">
      <c r="A61" s="48" t="s">
        <v>81</v>
      </c>
      <c r="B61" s="50">
        <v>1170</v>
      </c>
      <c r="C61" s="42">
        <f>SUM(C50,C53:C57,C59)</f>
        <v>-640</v>
      </c>
      <c r="D61" s="42">
        <f>SUM(D50,D53:D57,D59)</f>
        <v>-3129.2</v>
      </c>
      <c r="E61" s="42">
        <f>SUM(E50,E53:E57,E59)</f>
        <v>-3901</v>
      </c>
      <c r="F61" s="42">
        <f>SUM(F50,F53:F57,F59)</f>
        <v>-3129.2</v>
      </c>
      <c r="G61" s="43">
        <f>F61-E61</f>
        <v>771.8000000000002</v>
      </c>
      <c r="H61" s="44">
        <f>(F61/E61)*100</f>
        <v>80.21532940271724</v>
      </c>
    </row>
    <row r="62" spans="1:8" s="34" customFormat="1" ht="19.5" customHeight="1">
      <c r="A62" s="45" t="s">
        <v>82</v>
      </c>
      <c r="B62" s="30">
        <v>1180</v>
      </c>
      <c r="C62" s="37"/>
      <c r="D62" s="37"/>
      <c r="E62" s="37">
        <v>0</v>
      </c>
      <c r="F62" s="37"/>
      <c r="G62" s="40">
        <f>F62-E62</f>
        <v>0</v>
      </c>
      <c r="H62" s="38" t="e">
        <f>(F62/E62)*100</f>
        <v>#DIV/0!</v>
      </c>
    </row>
    <row r="63" spans="1:8" s="34" customFormat="1" ht="19.5" customHeight="1">
      <c r="A63" s="45" t="s">
        <v>83</v>
      </c>
      <c r="B63" s="30">
        <v>1181</v>
      </c>
      <c r="C63" s="37"/>
      <c r="D63" s="37"/>
      <c r="E63" s="37">
        <v>0</v>
      </c>
      <c r="F63" s="37"/>
      <c r="G63" s="40">
        <f>F63-E63</f>
        <v>0</v>
      </c>
      <c r="H63" s="38" t="e">
        <f>(F63/E63)*100</f>
        <v>#DIV/0!</v>
      </c>
    </row>
    <row r="64" spans="1:8" s="34" customFormat="1" ht="19.5" customHeight="1">
      <c r="A64" s="45" t="s">
        <v>84</v>
      </c>
      <c r="B64" s="16">
        <v>1190</v>
      </c>
      <c r="C64" s="37"/>
      <c r="D64" s="37"/>
      <c r="E64" s="37">
        <v>0</v>
      </c>
      <c r="F64" s="37"/>
      <c r="G64" s="40">
        <f>F64-E64</f>
        <v>0</v>
      </c>
      <c r="H64" s="38" t="e">
        <f>(F64/E64)*100</f>
        <v>#DIV/0!</v>
      </c>
    </row>
    <row r="65" spans="1:8" s="34" customFormat="1" ht="19.5" customHeight="1">
      <c r="A65" s="45" t="s">
        <v>85</v>
      </c>
      <c r="B65" s="16">
        <v>1191</v>
      </c>
      <c r="C65" s="37"/>
      <c r="D65" s="37"/>
      <c r="E65" s="37">
        <v>0</v>
      </c>
      <c r="F65" s="37"/>
      <c r="G65" s="40">
        <f>F65-E65</f>
        <v>0</v>
      </c>
      <c r="H65" s="38" t="e">
        <f>(F65/E65)*100</f>
        <v>#DIV/0!</v>
      </c>
    </row>
    <row r="66" spans="1:8" s="34" customFormat="1" ht="19.5" customHeight="1">
      <c r="A66" s="47" t="s">
        <v>86</v>
      </c>
      <c r="B66" s="16">
        <v>1200</v>
      </c>
      <c r="C66" s="42">
        <f>SUM(C61:C65)</f>
        <v>-640</v>
      </c>
      <c r="D66" s="42">
        <f>SUM(D61:D65)</f>
        <v>-3129.2</v>
      </c>
      <c r="E66" s="42">
        <f>SUM(E61:E65)</f>
        <v>-3901</v>
      </c>
      <c r="F66" s="42">
        <f>SUM(F61:F65)</f>
        <v>-3129.2</v>
      </c>
      <c r="G66" s="43">
        <f>F66-E66</f>
        <v>771.8000000000002</v>
      </c>
      <c r="H66" s="44">
        <f>(F66/E66)*100</f>
        <v>80.21532940271724</v>
      </c>
    </row>
    <row r="67" spans="1:8" s="34" customFormat="1" ht="19.5" customHeight="1">
      <c r="A67" s="45" t="s">
        <v>87</v>
      </c>
      <c r="B67" s="16">
        <v>1201</v>
      </c>
      <c r="C67" s="37">
        <f>'I. Фін результат'!C114</f>
        <v>0</v>
      </c>
      <c r="D67" s="37">
        <f>'I. Фін результат'!D114</f>
        <v>0</v>
      </c>
      <c r="E67" s="37">
        <f>'I. Фін результат'!E114</f>
        <v>0</v>
      </c>
      <c r="F67" s="37">
        <f>'I. Фін результат'!F114</f>
        <v>0</v>
      </c>
      <c r="G67" s="40">
        <f>F67-E67</f>
        <v>0</v>
      </c>
      <c r="H67" s="38" t="e">
        <f>(F67/E67)*100</f>
        <v>#DIV/0!</v>
      </c>
    </row>
    <row r="68" spans="1:8" s="34" customFormat="1" ht="19.5" customHeight="1">
      <c r="A68" s="45" t="s">
        <v>88</v>
      </c>
      <c r="B68" s="16">
        <v>1202</v>
      </c>
      <c r="C68" s="37">
        <f>'I. Фін результат'!C115</f>
        <v>-640</v>
      </c>
      <c r="D68" s="37">
        <f>'I. Фін результат'!D115</f>
        <v>-3129</v>
      </c>
      <c r="E68" s="37">
        <f>'I. Фін результат'!E115</f>
        <v>-3901</v>
      </c>
      <c r="F68" s="37">
        <f>'I. Фін результат'!F115</f>
        <v>-3129</v>
      </c>
      <c r="G68" s="40">
        <f>F68-E68</f>
        <v>772</v>
      </c>
      <c r="H68" s="38">
        <f>(F68/E68)*100</f>
        <v>80.21020251217637</v>
      </c>
    </row>
    <row r="69" spans="1:8" s="34" customFormat="1" ht="19.5" customHeight="1">
      <c r="A69" s="47" t="s">
        <v>89</v>
      </c>
      <c r="B69" s="16">
        <v>1210</v>
      </c>
      <c r="C69" s="51">
        <f>SUM(C34,C44,C53,C55,C57,C63,C64)</f>
        <v>18586</v>
      </c>
      <c r="D69" s="51">
        <f>SUM(D34,D44,D53,D55,D57,D63,D64)</f>
        <v>19514.8</v>
      </c>
      <c r="E69" s="51">
        <f>SUM(E34,E44,E53,E55,E57,E63,E64)</f>
        <v>20140</v>
      </c>
      <c r="F69" s="51">
        <f>SUM(F34,F44,F53,F55,F57,F63,F64)</f>
        <v>19514.8</v>
      </c>
      <c r="G69" s="43">
        <f>F69-E69</f>
        <v>-625.2000000000007</v>
      </c>
      <c r="H69" s="44">
        <f>(F69/E69)*100</f>
        <v>96.89572989076464</v>
      </c>
    </row>
    <row r="70" spans="1:8" s="34" customFormat="1" ht="19.5" customHeight="1">
      <c r="A70" s="47" t="s">
        <v>90</v>
      </c>
      <c r="B70" s="16">
        <v>1220</v>
      </c>
      <c r="C70" s="51">
        <f>SUM(C35,C37,C43,C47,C54,C56,C59,C62,C65)</f>
        <v>-19226</v>
      </c>
      <c r="D70" s="51">
        <f>SUM(D35,D37,D43,D47,D54,D56,D59,D62,D65)</f>
        <v>-22644</v>
      </c>
      <c r="E70" s="51">
        <f>SUM(E35,E37,E43,E47,E54,E56,E59,E62,E65)</f>
        <v>-24041</v>
      </c>
      <c r="F70" s="51">
        <f>SUM(F35,F37,F43,F47,F54,F56,F59,F62,F65)</f>
        <v>-22644</v>
      </c>
      <c r="G70" s="43">
        <f>F70-E70</f>
        <v>1397</v>
      </c>
      <c r="H70" s="44">
        <f>(F70/E70)*100</f>
        <v>94.1890936317125</v>
      </c>
    </row>
    <row r="71" spans="1:8" s="34" customFormat="1" ht="19.5" customHeight="1">
      <c r="A71" s="45" t="s">
        <v>91</v>
      </c>
      <c r="B71" s="16">
        <v>1230</v>
      </c>
      <c r="C71" s="37"/>
      <c r="D71" s="37"/>
      <c r="E71" s="37">
        <v>0</v>
      </c>
      <c r="F71" s="37"/>
      <c r="G71" s="40">
        <f>F71-E71</f>
        <v>0</v>
      </c>
      <c r="H71" s="38" t="e">
        <f>(F71/E71)*100</f>
        <v>#DIV/0!</v>
      </c>
    </row>
    <row r="72" spans="1:8" s="34" customFormat="1" ht="19.5" customHeight="1">
      <c r="A72" s="47" t="s">
        <v>92</v>
      </c>
      <c r="B72" s="16"/>
      <c r="C72" s="52"/>
      <c r="D72" s="53"/>
      <c r="E72" s="53"/>
      <c r="F72" s="53"/>
      <c r="G72" s="40">
        <f>F72-E72</f>
        <v>0</v>
      </c>
      <c r="H72" s="38" t="e">
        <f>(F72/E72)*100</f>
        <v>#DIV/0!</v>
      </c>
    </row>
    <row r="73" spans="1:8" s="34" customFormat="1" ht="19.5" customHeight="1">
      <c r="A73" s="45" t="s">
        <v>93</v>
      </c>
      <c r="B73" s="16">
        <v>1400</v>
      </c>
      <c r="C73" s="37">
        <f>'I. Фін результат'!C128</f>
        <v>-7936</v>
      </c>
      <c r="D73" s="37">
        <f>'I. Фін результат'!D128</f>
        <v>-9026</v>
      </c>
      <c r="E73" s="37">
        <f>'I. Фін результат'!E128</f>
        <v>-10580</v>
      </c>
      <c r="F73" s="37">
        <f>'I. Фін результат'!F128</f>
        <v>-9026</v>
      </c>
      <c r="G73" s="40">
        <f>F73-E73</f>
        <v>1554</v>
      </c>
      <c r="H73" s="38">
        <f>(F73/E73)*100</f>
        <v>85.31190926275993</v>
      </c>
    </row>
    <row r="74" spans="1:8" s="34" customFormat="1" ht="19.5" customHeight="1">
      <c r="A74" s="45" t="s">
        <v>94</v>
      </c>
      <c r="B74" s="54">
        <v>1401</v>
      </c>
      <c r="C74" s="37">
        <f>'I. Фін результат'!C129</f>
        <v>-4766</v>
      </c>
      <c r="D74" s="37">
        <f>'I. Фін результат'!D129</f>
        <v>-5493</v>
      </c>
      <c r="E74" s="37">
        <f>'I. Фін результат'!E129</f>
        <v>-6876</v>
      </c>
      <c r="F74" s="37">
        <f>'I. Фін результат'!F129</f>
        <v>-5493</v>
      </c>
      <c r="G74" s="40">
        <f>F74-E74</f>
        <v>1383</v>
      </c>
      <c r="H74" s="38">
        <f>(F74/E74)*100</f>
        <v>79.88656195462478</v>
      </c>
    </row>
    <row r="75" spans="1:8" s="34" customFormat="1" ht="19.5" customHeight="1">
      <c r="A75" s="45" t="s">
        <v>95</v>
      </c>
      <c r="B75" s="54">
        <v>1402</v>
      </c>
      <c r="C75" s="37">
        <f>'I. Фін результат'!C130</f>
        <v>-3170</v>
      </c>
      <c r="D75" s="37">
        <f>'I. Фін результат'!D130</f>
        <v>-3533</v>
      </c>
      <c r="E75" s="37">
        <f>'I. Фін результат'!E130</f>
        <v>-3704</v>
      </c>
      <c r="F75" s="37">
        <f>'I. Фін результат'!F130</f>
        <v>-3533</v>
      </c>
      <c r="G75" s="40">
        <f>F75-E75</f>
        <v>171</v>
      </c>
      <c r="H75" s="38">
        <f>(F75/E75)*100</f>
        <v>95.38336933045356</v>
      </c>
    </row>
    <row r="76" spans="1:8" s="34" customFormat="1" ht="19.5" customHeight="1">
      <c r="A76" s="45" t="s">
        <v>96</v>
      </c>
      <c r="B76" s="54">
        <v>1410</v>
      </c>
      <c r="C76" s="37">
        <f>'I. Фін результат'!C131</f>
        <v>-5671</v>
      </c>
      <c r="D76" s="37">
        <f>'I. Фін результат'!D131</f>
        <v>-7177</v>
      </c>
      <c r="E76" s="37">
        <f>'I. Фін результат'!E131</f>
        <v>-7161</v>
      </c>
      <c r="F76" s="37">
        <f>'I. Фін результат'!F131</f>
        <v>-7177</v>
      </c>
      <c r="G76" s="40">
        <f>F76-E76</f>
        <v>-16</v>
      </c>
      <c r="H76" s="38">
        <f>(F76/E76)*100</f>
        <v>100.22343248149699</v>
      </c>
    </row>
    <row r="77" spans="1:8" s="34" customFormat="1" ht="19.5" customHeight="1">
      <c r="A77" s="45" t="s">
        <v>97</v>
      </c>
      <c r="B77" s="54">
        <v>1420</v>
      </c>
      <c r="C77" s="37">
        <f>'I. Фін результат'!C132</f>
        <v>-1173</v>
      </c>
      <c r="D77" s="37">
        <f>'I. Фін результат'!D132</f>
        <v>-1487</v>
      </c>
      <c r="E77" s="37">
        <f>'I. Фін результат'!E132</f>
        <v>-1575</v>
      </c>
      <c r="F77" s="37">
        <f>'I. Фін результат'!F132</f>
        <v>-1487</v>
      </c>
      <c r="G77" s="40">
        <f>F77-E77</f>
        <v>88</v>
      </c>
      <c r="H77" s="38">
        <f>(F77/E77)*100</f>
        <v>94.41269841269842</v>
      </c>
    </row>
    <row r="78" spans="1:8" s="34" customFormat="1" ht="19.5" customHeight="1">
      <c r="A78" s="45" t="s">
        <v>98</v>
      </c>
      <c r="B78" s="54">
        <v>1430</v>
      </c>
      <c r="C78" s="37">
        <f>'I. Фін результат'!C133</f>
        <v>-1999</v>
      </c>
      <c r="D78" s="37">
        <f>'I. Фін результат'!D133</f>
        <v>-2639</v>
      </c>
      <c r="E78" s="37">
        <f>'I. Фін результат'!E133</f>
        <v>-2211</v>
      </c>
      <c r="F78" s="37">
        <f>'I. Фін результат'!F133</f>
        <v>-2639</v>
      </c>
      <c r="G78" s="40">
        <f>F78-E78</f>
        <v>-428</v>
      </c>
      <c r="H78" s="38">
        <f>(F78/E78)*100</f>
        <v>119.3577566711895</v>
      </c>
    </row>
    <row r="79" spans="1:8" s="34" customFormat="1" ht="19.5" customHeight="1">
      <c r="A79" s="45" t="s">
        <v>99</v>
      </c>
      <c r="B79" s="54">
        <v>1440</v>
      </c>
      <c r="C79" s="37">
        <f>'I. Фін результат'!C134</f>
        <v>-2447</v>
      </c>
      <c r="D79" s="37">
        <f>'I. Фін результат'!D134</f>
        <v>-2315</v>
      </c>
      <c r="E79" s="37">
        <f>'I. Фін результат'!E134</f>
        <v>-2514</v>
      </c>
      <c r="F79" s="37">
        <f>'I. Фін результат'!F134</f>
        <v>-2315</v>
      </c>
      <c r="G79" s="40">
        <f>F79-E79</f>
        <v>199</v>
      </c>
      <c r="H79" s="38">
        <f>(F79/E79)*100</f>
        <v>92.08432776451869</v>
      </c>
    </row>
    <row r="80" spans="1:8" s="34" customFormat="1" ht="19.5" customHeight="1">
      <c r="A80" s="47" t="s">
        <v>100</v>
      </c>
      <c r="B80" s="54">
        <v>1450</v>
      </c>
      <c r="C80" s="42">
        <f>SUM(C73,C76,C77,C78,C79)</f>
        <v>-19226</v>
      </c>
      <c r="D80" s="42">
        <f>SUM(D73,D76,D77,D78,D79)</f>
        <v>-22644</v>
      </c>
      <c r="E80" s="42">
        <f>SUM(E73,E76,E77,E78,E79)</f>
        <v>-24041</v>
      </c>
      <c r="F80" s="42">
        <f>SUM(F73,F76,F77,F78,F79)</f>
        <v>-22644</v>
      </c>
      <c r="G80" s="43">
        <f>F80-E80</f>
        <v>1397</v>
      </c>
      <c r="H80" s="44">
        <f>(F80/E80)*100</f>
        <v>94.1890936317125</v>
      </c>
    </row>
    <row r="81" spans="1:8" s="34" customFormat="1" ht="19.5" customHeight="1">
      <c r="A81" s="33" t="s">
        <v>101</v>
      </c>
      <c r="B81" s="33"/>
      <c r="C81" s="33"/>
      <c r="D81" s="33"/>
      <c r="E81" s="33"/>
      <c r="F81" s="33"/>
      <c r="G81" s="33"/>
      <c r="H81" s="33"/>
    </row>
    <row r="82" spans="1:8" s="34" customFormat="1" ht="18.75" customHeight="1">
      <c r="A82" s="55" t="s">
        <v>102</v>
      </c>
      <c r="B82" s="55"/>
      <c r="C82" s="55"/>
      <c r="D82" s="55"/>
      <c r="E82" s="55"/>
      <c r="F82" s="55"/>
      <c r="G82" s="55"/>
      <c r="H82" s="55"/>
    </row>
    <row r="83" spans="1:8" s="34" customFormat="1" ht="37.5" customHeight="1">
      <c r="A83" s="56" t="s">
        <v>103</v>
      </c>
      <c r="B83" s="57">
        <v>2000</v>
      </c>
      <c r="C83" s="37">
        <f>'ІІ. Розр. з бюджетом'!C7</f>
        <v>-11038</v>
      </c>
      <c r="D83" s="37">
        <v>-9951</v>
      </c>
      <c r="E83" s="37">
        <f>'ІІ. Розр. з бюджетом'!E7</f>
        <v>-10278</v>
      </c>
      <c r="F83" s="37">
        <v>-9951</v>
      </c>
      <c r="G83" s="37">
        <f>F83-E83</f>
        <v>327</v>
      </c>
      <c r="H83" s="38">
        <f>(F83/E83)*100</f>
        <v>96.81844716870987</v>
      </c>
    </row>
    <row r="84" spans="1:8" s="34" customFormat="1" ht="39.75" customHeight="1">
      <c r="A84" s="58" t="s">
        <v>104</v>
      </c>
      <c r="B84" s="16">
        <v>2010</v>
      </c>
      <c r="C84" s="59">
        <f>SUM(C85:C86)</f>
        <v>0</v>
      </c>
      <c r="D84" s="59">
        <v>-30</v>
      </c>
      <c r="E84" s="59">
        <f>SUM(E85:E86)</f>
        <v>0</v>
      </c>
      <c r="F84" s="59">
        <v>-30</v>
      </c>
      <c r="G84" s="40">
        <f>F84-E84</f>
        <v>-30</v>
      </c>
      <c r="H84" s="38" t="e">
        <f>(F84/E84)*100</f>
        <v>#DIV/0!</v>
      </c>
    </row>
    <row r="85" spans="1:8" s="34" customFormat="1" ht="37.5" customHeight="1">
      <c r="A85" s="45" t="s">
        <v>105</v>
      </c>
      <c r="B85" s="16">
        <v>2011</v>
      </c>
      <c r="C85" s="37">
        <f>'ІІ. Розр. з бюджетом'!C9</f>
        <v>0</v>
      </c>
      <c r="D85" s="37">
        <f>'ІІ. Розр. з бюджетом'!D9</f>
        <v>0</v>
      </c>
      <c r="E85" s="37">
        <f>'ІІ. Розр. з бюджетом'!E9</f>
        <v>0</v>
      </c>
      <c r="F85" s="37">
        <f>'ІІ. Розр. з бюджетом'!F9</f>
        <v>0</v>
      </c>
      <c r="G85" s="40">
        <f>F85-E85</f>
        <v>0</v>
      </c>
      <c r="H85" s="38" t="e">
        <f>(F85/E85)*100</f>
        <v>#DIV/0!</v>
      </c>
    </row>
    <row r="86" spans="1:8" s="34" customFormat="1" ht="39.75" customHeight="1">
      <c r="A86" s="45" t="s">
        <v>106</v>
      </c>
      <c r="B86" s="16">
        <v>2012</v>
      </c>
      <c r="C86" s="37">
        <f>'ІІ. Розр. з бюджетом'!C10</f>
        <v>0</v>
      </c>
      <c r="D86" s="37">
        <f>'ІІ. Розр. з бюджетом'!D10</f>
        <v>0</v>
      </c>
      <c r="E86" s="37">
        <f>'ІІ. Розр. з бюджетом'!E10</f>
        <v>0</v>
      </c>
      <c r="F86" s="37">
        <f>'ІІ. Розр. з бюджетом'!F10</f>
        <v>0</v>
      </c>
      <c r="G86" s="40">
        <f>F86-E86</f>
        <v>0</v>
      </c>
      <c r="H86" s="38" t="e">
        <f>(F86/E86)*100</f>
        <v>#DIV/0!</v>
      </c>
    </row>
    <row r="87" spans="1:8" s="34" customFormat="1" ht="12.75">
      <c r="A87" s="45" t="s">
        <v>107</v>
      </c>
      <c r="B87" s="16" t="s">
        <v>108</v>
      </c>
      <c r="C87" s="37">
        <f>'ІІ. Розр. з бюджетом'!C11</f>
        <v>0</v>
      </c>
      <c r="D87" s="37">
        <f>'ІІ. Розр. з бюджетом'!D11</f>
        <v>0</v>
      </c>
      <c r="E87" s="37">
        <f>'ІІ. Розр. з бюджетом'!E11</f>
        <v>0</v>
      </c>
      <c r="F87" s="37">
        <f>'ІІ. Розр. з бюджетом'!F11</f>
        <v>0</v>
      </c>
      <c r="G87" s="60">
        <f>F87-E87</f>
        <v>0</v>
      </c>
      <c r="H87" s="38" t="e">
        <f>(F87/E87)*100</f>
        <v>#DIV/0!</v>
      </c>
    </row>
    <row r="88" spans="1:8" s="34" customFormat="1" ht="12.75">
      <c r="A88" s="45" t="s">
        <v>109</v>
      </c>
      <c r="B88" s="16">
        <v>2020</v>
      </c>
      <c r="C88" s="37">
        <f>'ІІ. Розр. з бюджетом'!C12</f>
        <v>0</v>
      </c>
      <c r="D88" s="37">
        <f>'ІІ. Розр. з бюджетом'!D12</f>
        <v>0</v>
      </c>
      <c r="E88" s="37">
        <f>'ІІ. Розр. з бюджетом'!E12</f>
        <v>0</v>
      </c>
      <c r="F88" s="37">
        <f>'ІІ. Розр. з бюджетом'!F12</f>
        <v>0</v>
      </c>
      <c r="G88" s="40">
        <f>F88-E88</f>
        <v>0</v>
      </c>
      <c r="H88" s="38" t="e">
        <f>(F88/E88)*100</f>
        <v>#DIV/0!</v>
      </c>
    </row>
    <row r="89" spans="1:8" s="34" customFormat="1" ht="12.75">
      <c r="A89" s="58" t="s">
        <v>110</v>
      </c>
      <c r="B89" s="16">
        <v>2030</v>
      </c>
      <c r="C89" s="37">
        <f>'ІІ. Розр. з бюджетом'!C13</f>
        <v>0</v>
      </c>
      <c r="D89" s="37">
        <f>'ІІ. Розр. з бюджетом'!D13</f>
        <v>0</v>
      </c>
      <c r="E89" s="37">
        <f>'ІІ. Розр. з бюджетом'!E13</f>
        <v>0</v>
      </c>
      <c r="F89" s="37">
        <f>'ІІ. Розр. з бюджетом'!F13</f>
        <v>0</v>
      </c>
      <c r="G89" s="40">
        <f>F89-E89</f>
        <v>0</v>
      </c>
      <c r="H89" s="38" t="e">
        <f>(F89/E89)*100</f>
        <v>#DIV/0!</v>
      </c>
    </row>
    <row r="90" spans="1:8" s="34" customFormat="1" ht="12.75">
      <c r="A90" s="58" t="s">
        <v>111</v>
      </c>
      <c r="B90" s="16">
        <v>2040</v>
      </c>
      <c r="C90" s="37">
        <f>'ІІ. Розр. з бюджетом'!C15</f>
        <v>0</v>
      </c>
      <c r="D90" s="37">
        <f>'ІІ. Розр. з бюджетом'!D15</f>
        <v>0</v>
      </c>
      <c r="E90" s="37">
        <f>'ІІ. Розр. з бюджетом'!E15</f>
        <v>0</v>
      </c>
      <c r="F90" s="37">
        <f>'ІІ. Розр. з бюджетом'!F15</f>
        <v>0</v>
      </c>
      <c r="G90" s="40">
        <f>F90-E90</f>
        <v>0</v>
      </c>
      <c r="H90" s="38" t="e">
        <f>(F90/E90)*100</f>
        <v>#DIV/0!</v>
      </c>
    </row>
    <row r="91" spans="1:8" s="34" customFormat="1" ht="12.75">
      <c r="A91" s="58" t="s">
        <v>112</v>
      </c>
      <c r="B91" s="16">
        <v>2050</v>
      </c>
      <c r="C91" s="37">
        <f>'ІІ. Розр. з бюджетом'!C16</f>
        <v>0</v>
      </c>
      <c r="D91" s="37">
        <f>'ІІ. Розр. з бюджетом'!D16</f>
        <v>0</v>
      </c>
      <c r="E91" s="37">
        <f>'ІІ. Розр. з бюджетом'!E16</f>
        <v>0</v>
      </c>
      <c r="F91" s="37">
        <f>'ІІ. Розр. з бюджетом'!F16</f>
        <v>0</v>
      </c>
      <c r="G91" s="40">
        <f>F91-E91</f>
        <v>0</v>
      </c>
      <c r="H91" s="38" t="e">
        <f>(F91/E91)*100</f>
        <v>#DIV/0!</v>
      </c>
    </row>
    <row r="92" spans="1:8" s="34" customFormat="1" ht="12.75">
      <c r="A92" s="58" t="s">
        <v>113</v>
      </c>
      <c r="B92" s="16">
        <v>2060</v>
      </c>
      <c r="C92" s="37">
        <f>'ІІ. Розр. з бюджетом'!C17</f>
        <v>0</v>
      </c>
      <c r="D92" s="37">
        <v>-1</v>
      </c>
      <c r="E92" s="37">
        <f>'ІІ. Розр. з бюджетом'!E17</f>
        <v>0</v>
      </c>
      <c r="F92" s="37">
        <v>-1</v>
      </c>
      <c r="G92" s="40">
        <f>F92-E92</f>
        <v>-1</v>
      </c>
      <c r="H92" s="38" t="e">
        <f>(F92/E92)*100</f>
        <v>#DIV/0!</v>
      </c>
    </row>
    <row r="93" spans="1:8" s="34" customFormat="1" ht="41.25" customHeight="1">
      <c r="A93" s="58" t="s">
        <v>114</v>
      </c>
      <c r="B93" s="16">
        <v>2070</v>
      </c>
      <c r="C93" s="61">
        <f>SUM(C83,C84,C88,C89,C90,C91,C92)+C66</f>
        <v>-11678</v>
      </c>
      <c r="D93" s="61">
        <f>SUM(D83,D84,D88,D89,D90,D91,D92)+D66</f>
        <v>-13111.2</v>
      </c>
      <c r="E93" s="61">
        <f>SUM(E83,E84,E88,E89,E90,E91,E92)+E66</f>
        <v>-14179</v>
      </c>
      <c r="F93" s="61">
        <f>SUM(F83,F84,F88,F89,F90,F91,F92)+F66</f>
        <v>-13111.2</v>
      </c>
      <c r="G93" s="40">
        <f>F93-E93</f>
        <v>1067.7999999999993</v>
      </c>
      <c r="H93" s="38">
        <f>(F93/E93)*100</f>
        <v>92.46914450948587</v>
      </c>
    </row>
    <row r="94" spans="1:8" s="34" customFormat="1" ht="21.75" customHeight="1">
      <c r="A94" s="47" t="s">
        <v>115</v>
      </c>
      <c r="B94" s="47"/>
      <c r="C94" s="47"/>
      <c r="D94" s="47"/>
      <c r="E94" s="47"/>
      <c r="F94" s="47"/>
      <c r="G94" s="47"/>
      <c r="H94" s="47"/>
    </row>
    <row r="95" spans="1:8" s="34" customFormat="1" ht="41.25" customHeight="1">
      <c r="A95" s="62" t="s">
        <v>116</v>
      </c>
      <c r="B95" s="16">
        <v>2110</v>
      </c>
      <c r="C95" s="43">
        <f>'ІІ. Розр. з бюджетом'!C20</f>
        <v>1969</v>
      </c>
      <c r="D95" s="43">
        <f>'ІІ. Розр. з бюджетом'!D20</f>
        <v>2369</v>
      </c>
      <c r="E95" s="43">
        <f>'ІІ. Розр. з бюджетом'!E20</f>
        <v>2164</v>
      </c>
      <c r="F95" s="43">
        <f>'ІІ. Розр. з бюджетом'!F20</f>
        <v>2369</v>
      </c>
      <c r="G95" s="43">
        <f>F95-E95</f>
        <v>205</v>
      </c>
      <c r="H95" s="44">
        <f>(F95/E95)*100</f>
        <v>109.4731977818854</v>
      </c>
    </row>
    <row r="96" spans="1:8" s="34" customFormat="1" ht="12.75">
      <c r="A96" s="45" t="s">
        <v>117</v>
      </c>
      <c r="B96" s="16">
        <v>2111</v>
      </c>
      <c r="C96" s="40">
        <f>'ІІ. Розр. з бюджетом'!C21</f>
        <v>0</v>
      </c>
      <c r="D96" s="40">
        <f>'ІІ. Розр. з бюджетом'!D21</f>
        <v>0</v>
      </c>
      <c r="E96" s="40">
        <f>'ІІ. Розр. з бюджетом'!E21</f>
        <v>0</v>
      </c>
      <c r="F96" s="40">
        <f>'ІІ. Розр. з бюджетом'!F21</f>
        <v>0</v>
      </c>
      <c r="G96" s="40">
        <f>F96-E96</f>
        <v>0</v>
      </c>
      <c r="H96" s="38" t="e">
        <f>(F96/E96)*100</f>
        <v>#DIV/0!</v>
      </c>
    </row>
    <row r="97" spans="1:8" s="34" customFormat="1" ht="12.75">
      <c r="A97" s="45" t="s">
        <v>118</v>
      </c>
      <c r="B97" s="16">
        <v>2112</v>
      </c>
      <c r="C97" s="40">
        <f>'ІІ. Розр. з бюджетом'!C22</f>
        <v>1294</v>
      </c>
      <c r="D97" s="40">
        <f>'ІІ. Розр. з бюджетом'!D22</f>
        <v>1600</v>
      </c>
      <c r="E97" s="40">
        <f>'ІІ. Розр. з бюджетом'!E22</f>
        <v>1346</v>
      </c>
      <c r="F97" s="40">
        <f>'ІІ. Розр. з бюджетом'!F22</f>
        <v>1600</v>
      </c>
      <c r="G97" s="40">
        <f>F97-E97</f>
        <v>254</v>
      </c>
      <c r="H97" s="38">
        <f>(F97/E97)*100</f>
        <v>118.87072808320951</v>
      </c>
    </row>
    <row r="98" spans="1:8" s="34" customFormat="1" ht="27.75" customHeight="1">
      <c r="A98" s="58" t="s">
        <v>119</v>
      </c>
      <c r="B98" s="30">
        <v>2113</v>
      </c>
      <c r="C98" s="40">
        <f>'ІІ. Розр. з бюджетом'!C23</f>
        <v>0</v>
      </c>
      <c r="D98" s="40">
        <f>'ІІ. Розр. з бюджетом'!D23</f>
        <v>0</v>
      </c>
      <c r="E98" s="40">
        <f>'ІІ. Розр. з бюджетом'!E23</f>
        <v>0</v>
      </c>
      <c r="F98" s="40">
        <f>'ІІ. Розр. з бюджетом'!F23</f>
        <v>0</v>
      </c>
      <c r="G98" s="40">
        <f>F98-E98</f>
        <v>0</v>
      </c>
      <c r="H98" s="38" t="e">
        <f>(F98/E98)*100</f>
        <v>#DIV/0!</v>
      </c>
    </row>
    <row r="99" spans="1:8" s="34" customFormat="1" ht="12.75">
      <c r="A99" s="58" t="s">
        <v>120</v>
      </c>
      <c r="B99" s="30">
        <v>2114</v>
      </c>
      <c r="C99" s="40">
        <f>'ІІ. Розр. з бюджетом'!C24</f>
        <v>0</v>
      </c>
      <c r="D99" s="40">
        <f>'ІІ. Розр. з бюджетом'!D24</f>
        <v>0</v>
      </c>
      <c r="E99" s="40">
        <f>'ІІ. Розр. з бюджетом'!E24</f>
        <v>0</v>
      </c>
      <c r="F99" s="40">
        <f>'ІІ. Розр. з бюджетом'!F24</f>
        <v>0</v>
      </c>
      <c r="G99" s="40">
        <f>F99-E99</f>
        <v>0</v>
      </c>
      <c r="H99" s="38" t="e">
        <f>(F99/E99)*100</f>
        <v>#DIV/0!</v>
      </c>
    </row>
    <row r="100" spans="1:8" s="34" customFormat="1" ht="12.75">
      <c r="A100" s="58" t="s">
        <v>121</v>
      </c>
      <c r="B100" s="30">
        <v>2115</v>
      </c>
      <c r="C100" s="40">
        <f>'ІІ. Розр. з бюджетом'!C25</f>
        <v>0</v>
      </c>
      <c r="D100" s="40">
        <f>'ІІ. Розр. з бюджетом'!D25</f>
        <v>0</v>
      </c>
      <c r="E100" s="40">
        <f>'ІІ. Розр. з бюджетом'!E25</f>
        <v>0</v>
      </c>
      <c r="F100" s="40">
        <f>'ІІ. Розр. з бюджетом'!F25</f>
        <v>0</v>
      </c>
      <c r="G100" s="40">
        <f>F100-E100</f>
        <v>0</v>
      </c>
      <c r="H100" s="38" t="e">
        <f>(F100/E100)*100</f>
        <v>#DIV/0!</v>
      </c>
    </row>
    <row r="101" spans="1:8" s="34" customFormat="1" ht="12.75">
      <c r="A101" s="58" t="s">
        <v>122</v>
      </c>
      <c r="B101" s="30">
        <v>2116</v>
      </c>
      <c r="C101" s="40">
        <f>'ІІ. Розр. з бюджетом'!C26</f>
        <v>0</v>
      </c>
      <c r="D101" s="40">
        <f>'ІІ. Розр. з бюджетом'!D26</f>
        <v>0</v>
      </c>
      <c r="E101" s="40">
        <f>'ІІ. Розр. з бюджетом'!E26</f>
        <v>0</v>
      </c>
      <c r="F101" s="40">
        <f>'ІІ. Розр. з бюджетом'!F26</f>
        <v>0</v>
      </c>
      <c r="G101" s="40">
        <f>F101-E101</f>
        <v>0</v>
      </c>
      <c r="H101" s="38" t="e">
        <f>(F101/E101)*100</f>
        <v>#DIV/0!</v>
      </c>
    </row>
    <row r="102" spans="1:8" s="34" customFormat="1" ht="12.75">
      <c r="A102" s="58" t="s">
        <v>123</v>
      </c>
      <c r="B102" s="30">
        <v>2117</v>
      </c>
      <c r="C102" s="40">
        <f>'ІІ. Розр. з бюджетом'!C27</f>
        <v>1</v>
      </c>
      <c r="D102" s="63"/>
      <c r="E102" s="40">
        <f>'ІІ. Розр. з бюджетом'!E27</f>
        <v>0</v>
      </c>
      <c r="F102" s="40">
        <f>'ІІ. Розр. з бюджетом'!F27</f>
        <v>7</v>
      </c>
      <c r="G102" s="40">
        <f>F102-E102</f>
        <v>7</v>
      </c>
      <c r="H102" s="38" t="e">
        <f>(F102/E102)*100</f>
        <v>#DIV/0!</v>
      </c>
    </row>
    <row r="103" spans="1:8" s="34" customFormat="1" ht="21.75" customHeight="1">
      <c r="A103" s="62" t="s">
        <v>124</v>
      </c>
      <c r="B103" s="31">
        <v>2120</v>
      </c>
      <c r="C103" s="64">
        <f>'ІІ. Розр. з бюджетом'!C32</f>
        <v>774</v>
      </c>
      <c r="D103" s="64">
        <f>'ІІ. Розр. з бюджетом'!D32</f>
        <v>848</v>
      </c>
      <c r="E103" s="64">
        <f>'ІІ. Розр. з бюджетом'!E32</f>
        <v>896</v>
      </c>
      <c r="F103" s="64">
        <f>'ІІ. Розр. з бюджетом'!F32</f>
        <v>848</v>
      </c>
      <c r="G103" s="43">
        <f>F103-E103</f>
        <v>-48</v>
      </c>
      <c r="H103" s="44">
        <f>(F103/E103)*100</f>
        <v>94.64285714285714</v>
      </c>
    </row>
    <row r="104" spans="1:8" s="34" customFormat="1" ht="12.75">
      <c r="A104" s="62" t="s">
        <v>125</v>
      </c>
      <c r="B104" s="31">
        <v>2130</v>
      </c>
      <c r="C104" s="65">
        <f>'ІІ. Розр. з бюджетом'!C37</f>
        <v>1205</v>
      </c>
      <c r="D104" s="64">
        <f>'ІІ. Розр. з бюджетом'!D37</f>
        <v>1499</v>
      </c>
      <c r="E104" s="64">
        <f>'ІІ. Розр. з бюджетом'!E37</f>
        <v>1575</v>
      </c>
      <c r="F104" s="64">
        <f>'ІІ. Розр. з бюджетом'!F37</f>
        <v>1499</v>
      </c>
      <c r="G104" s="43">
        <f>F104-E104</f>
        <v>-76</v>
      </c>
      <c r="H104" s="44">
        <f>(F104/E104)*100</f>
        <v>95.17460317460318</v>
      </c>
    </row>
    <row r="105" spans="1:8" s="34" customFormat="1" ht="60.75" customHeight="1">
      <c r="A105" s="66" t="s">
        <v>126</v>
      </c>
      <c r="B105" s="30">
        <v>2131</v>
      </c>
      <c r="C105" s="37">
        <f>'ІІ. Розр. з бюджетом'!C38</f>
        <v>0</v>
      </c>
      <c r="D105" s="37">
        <f>'ІІ. Розр. з бюджетом'!D38</f>
        <v>0</v>
      </c>
      <c r="E105" s="37">
        <f>'ІІ. Розр. з бюджетом'!E38</f>
        <v>0</v>
      </c>
      <c r="F105" s="37">
        <f>'ІІ. Розр. з бюджетом'!F38</f>
        <v>0</v>
      </c>
      <c r="G105" s="40">
        <f>F105-E105</f>
        <v>0</v>
      </c>
      <c r="H105" s="38" t="e">
        <f>(F105/E105)*100</f>
        <v>#DIV/0!</v>
      </c>
    </row>
    <row r="106" spans="1:8" s="34" customFormat="1" ht="19.5" customHeight="1">
      <c r="A106" s="67" t="s">
        <v>127</v>
      </c>
      <c r="B106" s="30">
        <v>2133</v>
      </c>
      <c r="C106" s="37">
        <f>'ІІ. Розр. з бюджетом'!C40</f>
        <v>1205</v>
      </c>
      <c r="D106" s="37">
        <f>'ІІ. Розр. з бюджетом'!D40</f>
        <v>1499</v>
      </c>
      <c r="E106" s="37">
        <f>'ІІ. Розр. з бюджетом'!E40</f>
        <v>1575</v>
      </c>
      <c r="F106" s="37">
        <f>'ІІ. Розр. з бюджетом'!F40</f>
        <v>1499</v>
      </c>
      <c r="G106" s="40">
        <f>F106-E106</f>
        <v>-76</v>
      </c>
      <c r="H106" s="38">
        <f>(F106/E106)*100</f>
        <v>95.17460317460318</v>
      </c>
    </row>
    <row r="107" spans="1:8" s="34" customFormat="1" ht="22.5" customHeight="1">
      <c r="A107" s="48" t="s">
        <v>128</v>
      </c>
      <c r="B107" s="30">
        <v>2200</v>
      </c>
      <c r="C107" s="64">
        <f>'ІІ. Розр. з бюджетом'!C45</f>
        <v>3948</v>
      </c>
      <c r="D107" s="64">
        <f>'ІІ. Розр. з бюджетом'!D45</f>
        <v>4716</v>
      </c>
      <c r="E107" s="64">
        <f>'ІІ. Розр. з бюджетом'!E45</f>
        <v>4635</v>
      </c>
      <c r="F107" s="64">
        <f>'ІІ. Розр. з бюджетом'!F45</f>
        <v>4716</v>
      </c>
      <c r="G107" s="43">
        <f>F107-E107</f>
        <v>81</v>
      </c>
      <c r="H107" s="44">
        <f>(F107/E107)*100</f>
        <v>101.74757281553397</v>
      </c>
    </row>
    <row r="108" spans="1:8" s="34" customFormat="1" ht="19.5" customHeight="1">
      <c r="A108" s="33" t="s">
        <v>129</v>
      </c>
      <c r="B108" s="33"/>
      <c r="C108" s="33"/>
      <c r="D108" s="33"/>
      <c r="E108" s="33"/>
      <c r="F108" s="33"/>
      <c r="G108" s="33"/>
      <c r="H108" s="33"/>
    </row>
    <row r="109" spans="1:8" s="34" customFormat="1" ht="19.5" customHeight="1">
      <c r="A109" s="68" t="s">
        <v>130</v>
      </c>
      <c r="B109" s="16">
        <v>3405</v>
      </c>
      <c r="C109" s="64">
        <f>'ІІІ. Рух грош. коштів'!C69</f>
        <v>4384</v>
      </c>
      <c r="D109" s="64">
        <f>'ІІІ. Рух грош. коштів'!D69</f>
        <v>5177</v>
      </c>
      <c r="E109" s="64">
        <f>'ІІІ. Рух грош. коштів'!E69</f>
        <v>5500</v>
      </c>
      <c r="F109" s="64">
        <f>'ІІІ. Рух грош. коштів'!F69</f>
        <v>5177</v>
      </c>
      <c r="G109" s="43">
        <f>F109-E109</f>
        <v>-323</v>
      </c>
      <c r="H109" s="44">
        <f>(F109/E109)*100</f>
        <v>94.12727272727273</v>
      </c>
    </row>
    <row r="110" spans="1:8" s="34" customFormat="1" ht="19.5" customHeight="1">
      <c r="A110" s="66" t="s">
        <v>131</v>
      </c>
      <c r="B110" s="69">
        <v>3030</v>
      </c>
      <c r="C110" s="37">
        <f>'ІІІ. Рух грош. коштів'!C11</f>
        <v>4119</v>
      </c>
      <c r="D110" s="37">
        <f>'ІІІ. Рух грош. коштів'!D11</f>
        <v>578</v>
      </c>
      <c r="E110" s="37">
        <f>'ІІІ. Рух грош. коштів'!E11</f>
        <v>0</v>
      </c>
      <c r="F110" s="37">
        <f>'ІІІ. Рух грош. коштів'!F11</f>
        <v>578</v>
      </c>
      <c r="G110" s="40">
        <f>F110-E110</f>
        <v>578</v>
      </c>
      <c r="H110" s="38" t="e">
        <f>(F110/E110)*100</f>
        <v>#DIV/0!</v>
      </c>
    </row>
    <row r="111" spans="1:8" s="34" customFormat="1" ht="12.75">
      <c r="A111" s="66" t="s">
        <v>132</v>
      </c>
      <c r="B111" s="69">
        <v>3195</v>
      </c>
      <c r="C111" s="37">
        <f>'ІІІ. Рух грош. коштів'!C37</f>
        <v>-1798</v>
      </c>
      <c r="D111" s="37">
        <f>'ІІІ. Рух грош. коштів'!D37</f>
        <v>-2188</v>
      </c>
      <c r="E111" s="37">
        <f>'ІІІ. Рух грош. коштів'!E37</f>
        <v>-2927</v>
      </c>
      <c r="F111" s="37">
        <f>'ІІІ. Рух грош. коштів'!F37</f>
        <v>-2188</v>
      </c>
      <c r="G111" s="40">
        <f>F111-E111</f>
        <v>739</v>
      </c>
      <c r="H111" s="38">
        <f>(F111/E111)*100</f>
        <v>74.7523061154766</v>
      </c>
    </row>
    <row r="112" spans="1:8" ht="12.75">
      <c r="A112" s="66" t="s">
        <v>133</v>
      </c>
      <c r="B112" s="69">
        <v>3295</v>
      </c>
      <c r="C112" s="37">
        <f>'ІІІ. Рух грош. коштів'!C50</f>
        <v>0</v>
      </c>
      <c r="D112" s="37">
        <f>'ІІІ. Рух грош. коштів'!D50</f>
        <v>0</v>
      </c>
      <c r="E112" s="37">
        <f>'ІІІ. Рух грош. коштів'!E50</f>
        <v>0</v>
      </c>
      <c r="F112" s="37">
        <f>'ІІІ. Рух грош. коштів'!F50</f>
        <v>0</v>
      </c>
      <c r="G112" s="40">
        <f>F112-E112</f>
        <v>0</v>
      </c>
      <c r="H112" s="38" t="e">
        <f>(F112/E112)*100</f>
        <v>#DIV/0!</v>
      </c>
    </row>
    <row r="113" spans="1:8" s="34" customFormat="1" ht="12.75">
      <c r="A113" s="66" t="s">
        <v>134</v>
      </c>
      <c r="B113" s="16">
        <v>3395</v>
      </c>
      <c r="C113" s="37">
        <f>'ІІІ. Рух грош. коштів'!C67</f>
        <v>0</v>
      </c>
      <c r="D113" s="37">
        <f>'ІІІ. Рух грош. коштів'!D67</f>
        <v>-22</v>
      </c>
      <c r="E113" s="37">
        <f>'ІІІ. Рух грош. коштів'!E67</f>
        <v>0</v>
      </c>
      <c r="F113" s="37">
        <f>'ІІІ. Рух грош. коштів'!F67</f>
        <v>-22</v>
      </c>
      <c r="G113" s="40">
        <f>F113-E113</f>
        <v>-22</v>
      </c>
      <c r="H113" s="38" t="e">
        <f>(F113/E113)*100</f>
        <v>#DIV/0!</v>
      </c>
    </row>
    <row r="114" spans="1:8" s="34" customFormat="1" ht="12.75">
      <c r="A114" s="66" t="s">
        <v>135</v>
      </c>
      <c r="B114" s="16">
        <v>3410</v>
      </c>
      <c r="C114" s="37">
        <f>'ІІІ. Рух грош. коштів'!C70</f>
        <v>0</v>
      </c>
      <c r="D114" s="37">
        <f>'ІІІ. Рух грош. коштів'!D70</f>
        <v>0</v>
      </c>
      <c r="E114" s="37">
        <f>'ІІІ. Рух грош. коштів'!E70</f>
        <v>0</v>
      </c>
      <c r="F114" s="37">
        <f>'ІІІ. Рух грош. коштів'!F70</f>
        <v>0</v>
      </c>
      <c r="G114" s="40">
        <f>F114-E114</f>
        <v>0</v>
      </c>
      <c r="H114" s="38" t="e">
        <f>(F114/E114)*100</f>
        <v>#DIV/0!</v>
      </c>
    </row>
    <row r="115" spans="1:8" s="34" customFormat="1" ht="12.75">
      <c r="A115" s="70" t="s">
        <v>136</v>
      </c>
      <c r="B115" s="16">
        <v>3415</v>
      </c>
      <c r="C115" s="42">
        <f>SUM(C109,C111:C114)</f>
        <v>2586</v>
      </c>
      <c r="D115" s="42">
        <f>SUM(D109,D111:D114)</f>
        <v>2967</v>
      </c>
      <c r="E115" s="42">
        <f>SUM(E109,E111:E114)</f>
        <v>2573</v>
      </c>
      <c r="F115" s="42">
        <f>SUM(F109,F111:F114)</f>
        <v>2967</v>
      </c>
      <c r="G115" s="43">
        <f>F115-E115</f>
        <v>394</v>
      </c>
      <c r="H115" s="44">
        <f>(F115/E115)*100</f>
        <v>115.31286436066847</v>
      </c>
    </row>
    <row r="116" spans="1:8" s="34" customFormat="1" ht="19.5" customHeight="1">
      <c r="A116" s="71" t="s">
        <v>137</v>
      </c>
      <c r="B116" s="71"/>
      <c r="C116" s="71"/>
      <c r="D116" s="71"/>
      <c r="E116" s="71"/>
      <c r="F116" s="71"/>
      <c r="G116" s="71"/>
      <c r="H116" s="71"/>
    </row>
    <row r="117" spans="1:8" s="34" customFormat="1" ht="19.5" customHeight="1">
      <c r="A117" s="68" t="s">
        <v>138</v>
      </c>
      <c r="B117" s="72">
        <v>4000</v>
      </c>
      <c r="C117" s="73">
        <f>SUM(C118:C123)</f>
        <v>4455</v>
      </c>
      <c r="D117" s="73">
        <f>SUM(D118:D123)</f>
        <v>357</v>
      </c>
      <c r="E117" s="73">
        <f>SUM(E118:E123)</f>
        <v>2000</v>
      </c>
      <c r="F117" s="73">
        <f>SUM(F118:F123)</f>
        <v>357</v>
      </c>
      <c r="G117" s="43">
        <f>F117-E117</f>
        <v>-1643</v>
      </c>
      <c r="H117" s="44">
        <f>(F117/E117)*100</f>
        <v>17.849999999999998</v>
      </c>
    </row>
    <row r="118" spans="1:8" s="34" customFormat="1" ht="19.5" customHeight="1">
      <c r="A118" s="45" t="s">
        <v>139</v>
      </c>
      <c r="B118" s="74" t="s">
        <v>140</v>
      </c>
      <c r="C118" s="37">
        <f>'IV. Кап. інвестиції'!C7</f>
        <v>0</v>
      </c>
      <c r="D118" s="37">
        <f>'IV. Кап. інвестиції'!D7</f>
        <v>0</v>
      </c>
      <c r="E118" s="37">
        <f>'IV. Кап. інвестиції'!E7</f>
        <v>0</v>
      </c>
      <c r="F118" s="37">
        <f>'IV. Кап. інвестиції'!F7</f>
        <v>0</v>
      </c>
      <c r="G118" s="40">
        <f>F118-E118</f>
        <v>0</v>
      </c>
      <c r="H118" s="38" t="e">
        <f>(F118/E118)*100</f>
        <v>#DIV/0!</v>
      </c>
    </row>
    <row r="119" spans="1:8" s="34" customFormat="1" ht="19.5" customHeight="1">
      <c r="A119" s="45" t="s">
        <v>141</v>
      </c>
      <c r="B119" s="74">
        <v>4020</v>
      </c>
      <c r="C119" s="37">
        <f>'IV. Кап. інвестиції'!C8</f>
        <v>1329</v>
      </c>
      <c r="D119" s="37">
        <f>'IV. Кап. інвестиції'!D8</f>
        <v>112</v>
      </c>
      <c r="E119" s="37">
        <f>'IV. Кап. інвестиції'!E8</f>
        <v>0</v>
      </c>
      <c r="F119" s="37">
        <f>'IV. Кап. інвестиції'!F8</f>
        <v>112</v>
      </c>
      <c r="G119" s="40">
        <f>F119-E119</f>
        <v>112</v>
      </c>
      <c r="H119" s="38" t="e">
        <f>(F119/E119)*100</f>
        <v>#DIV/0!</v>
      </c>
    </row>
    <row r="120" spans="1:8" s="34" customFormat="1" ht="19.5" customHeight="1">
      <c r="A120" s="45" t="s">
        <v>142</v>
      </c>
      <c r="B120" s="74">
        <v>4030</v>
      </c>
      <c r="C120" s="37">
        <f>'IV. Кап. інвестиції'!C9</f>
        <v>102</v>
      </c>
      <c r="D120" s="37">
        <f>'IV. Кап. інвестиції'!D9</f>
        <v>76</v>
      </c>
      <c r="E120" s="37">
        <f>'IV. Кап. інвестиції'!E9</f>
        <v>0</v>
      </c>
      <c r="F120" s="37">
        <f>'IV. Кап. інвестиції'!F9</f>
        <v>76</v>
      </c>
      <c r="G120" s="40">
        <f>F120-E120</f>
        <v>76</v>
      </c>
      <c r="H120" s="38" t="e">
        <f>(F120/E120)*100</f>
        <v>#DIV/0!</v>
      </c>
    </row>
    <row r="121" spans="1:8" s="34" customFormat="1" ht="12.75">
      <c r="A121" s="45" t="s">
        <v>143</v>
      </c>
      <c r="B121" s="74">
        <v>4040</v>
      </c>
      <c r="C121" s="37">
        <f>'IV. Кап. інвестиції'!C10</f>
        <v>0</v>
      </c>
      <c r="D121" s="37">
        <f>'IV. Кап. інвестиції'!D10</f>
        <v>0</v>
      </c>
      <c r="E121" s="37">
        <f>'IV. Кап. інвестиції'!E10</f>
        <v>0</v>
      </c>
      <c r="F121" s="37">
        <f>'IV. Кап. інвестиції'!F10</f>
        <v>0</v>
      </c>
      <c r="G121" s="40">
        <f>F121-E121</f>
        <v>0</v>
      </c>
      <c r="H121" s="38" t="e">
        <f>(F121/E121)*100</f>
        <v>#DIV/0!</v>
      </c>
    </row>
    <row r="122" spans="1:8" s="34" customFormat="1" ht="12.75">
      <c r="A122" s="45" t="s">
        <v>144</v>
      </c>
      <c r="B122" s="74">
        <v>4050</v>
      </c>
      <c r="C122" s="37">
        <f>'IV. Кап. інвестиції'!C11</f>
        <v>3024</v>
      </c>
      <c r="D122" s="37">
        <f>'IV. Кап. інвестиції'!D11</f>
        <v>169</v>
      </c>
      <c r="E122" s="37">
        <f>'IV. Кап. інвестиції'!E11</f>
        <v>0</v>
      </c>
      <c r="F122" s="37">
        <f>'IV. Кап. інвестиції'!F11</f>
        <v>169</v>
      </c>
      <c r="G122" s="40">
        <f>F122-E122</f>
        <v>169</v>
      </c>
      <c r="H122" s="38" t="e">
        <f>(F122/E122)*100</f>
        <v>#DIV/0!</v>
      </c>
    </row>
    <row r="123" spans="1:8" s="34" customFormat="1" ht="12.75">
      <c r="A123" s="45" t="s">
        <v>145</v>
      </c>
      <c r="B123" s="74">
        <v>4060</v>
      </c>
      <c r="C123" s="37">
        <f>'IV. Кап. інвестиції'!C12</f>
        <v>0</v>
      </c>
      <c r="D123" s="37">
        <f>'IV. Кап. інвестиції'!D12</f>
        <v>0</v>
      </c>
      <c r="E123" s="37">
        <f>'IV. Кап. інвестиції'!E12</f>
        <v>2000</v>
      </c>
      <c r="F123" s="37">
        <f>'IV. Кап. інвестиції'!F12</f>
        <v>0</v>
      </c>
      <c r="G123" s="40">
        <f>F123-E123</f>
        <v>-2000</v>
      </c>
      <c r="H123" s="38">
        <f>(F123/E123)*100</f>
        <v>0</v>
      </c>
    </row>
    <row r="124" spans="1:8" s="34" customFormat="1" ht="19.5" customHeight="1">
      <c r="A124" s="48" t="s">
        <v>146</v>
      </c>
      <c r="B124" s="72">
        <v>4000</v>
      </c>
      <c r="C124" s="42">
        <f>SUM(C125:C128)</f>
        <v>4455</v>
      </c>
      <c r="D124" s="42">
        <f>SUM(D125:D128)</f>
        <v>357</v>
      </c>
      <c r="E124" s="42">
        <f>SUM(E125:E128)</f>
        <v>2000</v>
      </c>
      <c r="F124" s="42">
        <f>SUM(F125:F128)</f>
        <v>357</v>
      </c>
      <c r="G124" s="43">
        <f>F124-E124</f>
        <v>-1643</v>
      </c>
      <c r="H124" s="44">
        <f>(F124/E124)*100</f>
        <v>17.849999999999998</v>
      </c>
    </row>
    <row r="125" spans="1:8" s="34" customFormat="1" ht="19.5" customHeight="1">
      <c r="A125" s="58" t="s">
        <v>147</v>
      </c>
      <c r="B125" s="72" t="s">
        <v>148</v>
      </c>
      <c r="C125" s="59"/>
      <c r="D125" s="59"/>
      <c r="E125" s="37">
        <f>'6.2. Інша інфо_2'!M36</f>
        <v>0</v>
      </c>
      <c r="F125" s="37">
        <f>'6.2. Інша інфо_2'!N36</f>
        <v>0</v>
      </c>
      <c r="G125" s="40">
        <f>F125-E125</f>
        <v>0</v>
      </c>
      <c r="H125" s="38" t="e">
        <f>(F125/E125)*100</f>
        <v>#DIV/0!</v>
      </c>
    </row>
    <row r="126" spans="1:8" s="34" customFormat="1" ht="19.5" customHeight="1">
      <c r="A126" s="58" t="s">
        <v>149</v>
      </c>
      <c r="B126" s="72" t="s">
        <v>150</v>
      </c>
      <c r="C126" s="59">
        <v>2587</v>
      </c>
      <c r="D126" s="59">
        <f>F126</f>
        <v>0</v>
      </c>
      <c r="E126" s="59">
        <f>'6.2. Інша інфо_2'!Q36</f>
        <v>0</v>
      </c>
      <c r="F126" s="59">
        <v>0</v>
      </c>
      <c r="G126" s="40">
        <f>F126-E126</f>
        <v>0</v>
      </c>
      <c r="H126" s="38" t="e">
        <f>(F126/E126)*100</f>
        <v>#DIV/0!</v>
      </c>
    </row>
    <row r="127" spans="1:8" s="34" customFormat="1" ht="19.5" customHeight="1">
      <c r="A127" s="58" t="s">
        <v>151</v>
      </c>
      <c r="B127" s="72" t="s">
        <v>152</v>
      </c>
      <c r="C127" s="59">
        <v>1868</v>
      </c>
      <c r="D127" s="59">
        <f>F127</f>
        <v>357</v>
      </c>
      <c r="E127" s="59">
        <f>'6.2. Інша інфо_2'!U36</f>
        <v>2000</v>
      </c>
      <c r="F127" s="59">
        <v>357</v>
      </c>
      <c r="G127" s="40">
        <f>F127-E127</f>
        <v>-1643</v>
      </c>
      <c r="H127" s="38">
        <f>(F127/E127)*100</f>
        <v>17.849999999999998</v>
      </c>
    </row>
    <row r="128" spans="1:8" s="34" customFormat="1" ht="19.5" customHeight="1">
      <c r="A128" s="75" t="s">
        <v>153</v>
      </c>
      <c r="B128" s="76" t="s">
        <v>154</v>
      </c>
      <c r="C128" s="77"/>
      <c r="D128" s="77"/>
      <c r="E128" s="78">
        <f>'6.2. Інша інфо_2'!Y36</f>
        <v>0</v>
      </c>
      <c r="F128" s="78">
        <f>'6.2. Інша інфо_2'!Z36</f>
        <v>0</v>
      </c>
      <c r="G128" s="78">
        <f>F128-E128</f>
        <v>0</v>
      </c>
      <c r="H128" s="79" t="e">
        <f>(F128/E128)*100</f>
        <v>#DIV/0!</v>
      </c>
    </row>
    <row r="129" spans="1:8" s="34" customFormat="1" ht="19.5" customHeight="1">
      <c r="A129" s="80" t="s">
        <v>155</v>
      </c>
      <c r="B129" s="80"/>
      <c r="C129" s="80"/>
      <c r="D129" s="80"/>
      <c r="E129" s="80"/>
      <c r="F129" s="80"/>
      <c r="G129" s="80"/>
      <c r="H129" s="80"/>
    </row>
    <row r="130" spans="1:8" s="34" customFormat="1" ht="12.75">
      <c r="A130" s="81" t="s">
        <v>156</v>
      </c>
      <c r="B130" s="57">
        <v>5040</v>
      </c>
      <c r="C130" s="82">
        <f>(C66/C34)*100</f>
        <v>-3.5400188063499085</v>
      </c>
      <c r="D130" s="82">
        <f>(D66/D34)*100</f>
        <v>-16.49899820731836</v>
      </c>
      <c r="E130" s="82">
        <f>(E66/E34)*100</f>
        <v>-19.766911578413985</v>
      </c>
      <c r="F130" s="82">
        <f>(F66/F34)*100</f>
        <v>-16.49899820731836</v>
      </c>
      <c r="G130" s="83">
        <f>F130-E130</f>
        <v>3.267913371095627</v>
      </c>
      <c r="H130" s="38">
        <f>(F130/E130)*100</f>
        <v>83.46775945178872</v>
      </c>
    </row>
    <row r="131" spans="1:8" s="34" customFormat="1" ht="12.75">
      <c r="A131" s="81" t="s">
        <v>157</v>
      </c>
      <c r="B131" s="57">
        <v>5020</v>
      </c>
      <c r="C131" s="82">
        <f>(C66/C142)*100</f>
        <v>-0.43530604055147837</v>
      </c>
      <c r="D131" s="82">
        <f>(D66/D142)*100</f>
        <v>-1.7684891094256874</v>
      </c>
      <c r="E131" s="82">
        <f>(E66/E142)*100</f>
        <v>-2.1871250602706853</v>
      </c>
      <c r="F131" s="82" t="e">
        <f>(F66/F142)*100</f>
        <v>#VALUE!</v>
      </c>
      <c r="G131" s="83" t="e">
        <f>F131-E131</f>
        <v>#VALUE!</v>
      </c>
      <c r="H131" s="38" t="e">
        <f>(F131/E131)*100</f>
        <v>#VALUE!</v>
      </c>
    </row>
    <row r="132" spans="1:8" s="34" customFormat="1" ht="12.75">
      <c r="A132" s="66" t="s">
        <v>158</v>
      </c>
      <c r="B132" s="16">
        <v>5030</v>
      </c>
      <c r="C132" s="83">
        <f>(C66/C148)*100</f>
        <v>-0.588462457934129</v>
      </c>
      <c r="D132" s="83">
        <f>(D66/D148)*100</f>
        <v>-2.8519608826022362</v>
      </c>
      <c r="E132" s="83">
        <f>(E66/E148)*100</f>
        <v>-3.3024897776047</v>
      </c>
      <c r="F132" s="83" t="e">
        <f>(F66/F148)*100</f>
        <v>#VALUE!</v>
      </c>
      <c r="G132" s="83" t="e">
        <f>F132-E132</f>
        <v>#VALUE!</v>
      </c>
      <c r="H132" s="38" t="e">
        <f>(F132/E132)*100</f>
        <v>#VALUE!</v>
      </c>
    </row>
    <row r="133" spans="1:8" s="34" customFormat="1" ht="12.75">
      <c r="A133" s="84" t="s">
        <v>159</v>
      </c>
      <c r="B133" s="69">
        <v>5110</v>
      </c>
      <c r="C133" s="85">
        <f>C148/C145</f>
        <v>2.842231804521103</v>
      </c>
      <c r="D133" s="85">
        <f>D148/D145</f>
        <v>1.6322429002841374</v>
      </c>
      <c r="E133" s="85" t="e">
        <f>E148/E145</f>
        <v>#DIV/0!</v>
      </c>
      <c r="F133" s="85" t="e">
        <f>F148/F145</f>
        <v>#VALUE!</v>
      </c>
      <c r="G133" s="83" t="e">
        <f>F133-E133</f>
        <v>#VALUE!</v>
      </c>
      <c r="H133" s="38" t="e">
        <f>(F133/E133)*100</f>
        <v>#VALUE!</v>
      </c>
    </row>
    <row r="134" spans="1:8" s="34" customFormat="1" ht="21.75" customHeight="1">
      <c r="A134" s="86" t="s">
        <v>160</v>
      </c>
      <c r="B134" s="87">
        <v>5220</v>
      </c>
      <c r="C134" s="88">
        <f>C139/C138</f>
        <v>0.396957928802589</v>
      </c>
      <c r="D134" s="88">
        <f>D139/D138</f>
        <v>0.4323460064839375</v>
      </c>
      <c r="E134" s="88">
        <f>E139/E138</f>
        <v>0.6126214567857337</v>
      </c>
      <c r="F134" s="88" t="e">
        <f>F139/F138</f>
        <v>#VALUE!</v>
      </c>
      <c r="G134" s="88" t="e">
        <f>F134-E134</f>
        <v>#VALUE!</v>
      </c>
      <c r="H134" s="79" t="e">
        <f>(F134/E134)*100</f>
        <v>#VALUE!</v>
      </c>
    </row>
    <row r="135" spans="1:8" s="34" customFormat="1" ht="19.5" customHeight="1">
      <c r="A135" s="33" t="s">
        <v>161</v>
      </c>
      <c r="B135" s="33"/>
      <c r="C135" s="33"/>
      <c r="D135" s="33"/>
      <c r="E135" s="33"/>
      <c r="F135" s="33"/>
      <c r="G135" s="33"/>
      <c r="H135" s="33"/>
    </row>
    <row r="136" spans="1:8" s="34" customFormat="1" ht="19.5" customHeight="1">
      <c r="A136" s="81" t="s">
        <v>162</v>
      </c>
      <c r="B136" s="57">
        <v>6000</v>
      </c>
      <c r="C136" s="59">
        <v>121051</v>
      </c>
      <c r="D136" s="59">
        <v>143249</v>
      </c>
      <c r="E136" s="59"/>
      <c r="F136" s="89" t="s">
        <v>163</v>
      </c>
      <c r="G136" s="40">
        <f>D136-C136</f>
        <v>22198</v>
      </c>
      <c r="H136" s="38">
        <f>(D136/C136)*100</f>
        <v>118.33772542151655</v>
      </c>
    </row>
    <row r="137" spans="1:8" s="34" customFormat="1" ht="19.5" customHeight="1">
      <c r="A137" s="81" t="s">
        <v>164</v>
      </c>
      <c r="B137" s="57">
        <v>6001</v>
      </c>
      <c r="C137" s="90">
        <f>C138-C139</f>
        <v>74536</v>
      </c>
      <c r="D137" s="90">
        <f>D138-D139</f>
        <v>77042</v>
      </c>
      <c r="E137" s="90">
        <f>E138-E139</f>
        <v>50114</v>
      </c>
      <c r="F137" s="89" t="s">
        <v>163</v>
      </c>
      <c r="G137" s="40">
        <f>D137-C137</f>
        <v>2506</v>
      </c>
      <c r="H137" s="38">
        <f>(D137/C137)*100</f>
        <v>103.36213373403456</v>
      </c>
    </row>
    <row r="138" spans="1:8" s="34" customFormat="1" ht="19.5" customHeight="1">
      <c r="A138" s="81" t="s">
        <v>165</v>
      </c>
      <c r="B138" s="57">
        <v>6002</v>
      </c>
      <c r="C138" s="59">
        <v>123600</v>
      </c>
      <c r="D138" s="59">
        <v>135720</v>
      </c>
      <c r="E138" s="59">
        <v>129367</v>
      </c>
      <c r="F138" s="89" t="s">
        <v>163</v>
      </c>
      <c r="G138" s="40">
        <f>D138-C138</f>
        <v>12120</v>
      </c>
      <c r="H138" s="38">
        <f>(D138/C138)*100</f>
        <v>109.80582524271844</v>
      </c>
    </row>
    <row r="139" spans="1:8" s="34" customFormat="1" ht="19.5" customHeight="1">
      <c r="A139" s="81" t="s">
        <v>166</v>
      </c>
      <c r="B139" s="57">
        <v>6003</v>
      </c>
      <c r="C139" s="59">
        <v>49064</v>
      </c>
      <c r="D139" s="59">
        <v>58678</v>
      </c>
      <c r="E139" s="59">
        <v>79253</v>
      </c>
      <c r="F139" s="89" t="s">
        <v>163</v>
      </c>
      <c r="G139" s="40">
        <f>D139-C139</f>
        <v>9614</v>
      </c>
      <c r="H139" s="38">
        <f>(D139/C139)*100</f>
        <v>119.59481493559431</v>
      </c>
    </row>
    <row r="140" spans="1:8" s="34" customFormat="1" ht="19.5" customHeight="1">
      <c r="A140" s="66" t="s">
        <v>167</v>
      </c>
      <c r="B140" s="16">
        <v>6010</v>
      </c>
      <c r="C140" s="59">
        <v>25972</v>
      </c>
      <c r="D140" s="59">
        <v>33693</v>
      </c>
      <c r="E140" s="59">
        <v>40637</v>
      </c>
      <c r="F140" s="89" t="s">
        <v>163</v>
      </c>
      <c r="G140" s="40">
        <f>D140-C140</f>
        <v>7721</v>
      </c>
      <c r="H140" s="38">
        <f>(D140/C140)*100</f>
        <v>129.72816879716618</v>
      </c>
    </row>
    <row r="141" spans="1:8" s="34" customFormat="1" ht="12.75">
      <c r="A141" s="66" t="s">
        <v>168</v>
      </c>
      <c r="B141" s="16">
        <v>6011</v>
      </c>
      <c r="C141" s="59">
        <v>2586</v>
      </c>
      <c r="D141" s="59">
        <v>2967</v>
      </c>
      <c r="E141" s="59">
        <v>6000</v>
      </c>
      <c r="F141" s="89" t="s">
        <v>163</v>
      </c>
      <c r="G141" s="40">
        <f>D141-C141</f>
        <v>381</v>
      </c>
      <c r="H141" s="38">
        <f>(D141/C141)*100</f>
        <v>114.73317865429233</v>
      </c>
    </row>
    <row r="142" spans="1:8" s="34" customFormat="1" ht="19.5" customHeight="1">
      <c r="A142" s="48" t="s">
        <v>169</v>
      </c>
      <c r="B142" s="16">
        <v>6020</v>
      </c>
      <c r="C142" s="65">
        <v>147023</v>
      </c>
      <c r="D142" s="65">
        <v>176942</v>
      </c>
      <c r="E142" s="65">
        <v>178362</v>
      </c>
      <c r="F142" s="89" t="s">
        <v>163</v>
      </c>
      <c r="G142" s="43">
        <f>D142-C142</f>
        <v>29919</v>
      </c>
      <c r="H142" s="44">
        <f>(D142/C142)*100</f>
        <v>120.34987723009326</v>
      </c>
    </row>
    <row r="143" spans="1:8" s="34" customFormat="1" ht="19.5" customHeight="1">
      <c r="A143" s="66" t="s">
        <v>170</v>
      </c>
      <c r="B143" s="16">
        <v>6030</v>
      </c>
      <c r="C143" s="59"/>
      <c r="D143" s="59">
        <v>1303</v>
      </c>
      <c r="E143" s="59"/>
      <c r="F143" s="89" t="s">
        <v>163</v>
      </c>
      <c r="G143" s="40">
        <f>D143-C143</f>
        <v>1303</v>
      </c>
      <c r="H143" s="38" t="e">
        <f>(D143/C143)*100</f>
        <v>#DIV/0!</v>
      </c>
    </row>
    <row r="144" spans="1:8" s="34" customFormat="1" ht="19.5" customHeight="1">
      <c r="A144" s="66" t="s">
        <v>171</v>
      </c>
      <c r="B144" s="16">
        <v>6040</v>
      </c>
      <c r="C144" s="59">
        <v>38265</v>
      </c>
      <c r="D144" s="59">
        <v>65918</v>
      </c>
      <c r="E144" s="59">
        <v>0</v>
      </c>
      <c r="F144" s="89" t="s">
        <v>163</v>
      </c>
      <c r="G144" s="40">
        <f>D144-C144</f>
        <v>27653</v>
      </c>
      <c r="H144" s="38">
        <f>(D144/C144)*100</f>
        <v>172.26708480334509</v>
      </c>
    </row>
    <row r="145" spans="1:8" s="34" customFormat="1" ht="19.5" customHeight="1">
      <c r="A145" s="48" t="s">
        <v>172</v>
      </c>
      <c r="B145" s="16">
        <v>6050</v>
      </c>
      <c r="C145" s="91">
        <f>SUM(C143:C144)</f>
        <v>38265</v>
      </c>
      <c r="D145" s="91">
        <f>SUM(D143:D144)</f>
        <v>67221</v>
      </c>
      <c r="E145" s="91">
        <f>SUM(E143:E144)</f>
        <v>0</v>
      </c>
      <c r="F145" s="89" t="s">
        <v>163</v>
      </c>
      <c r="G145" s="43">
        <f>D145-C145</f>
        <v>28956</v>
      </c>
      <c r="H145" s="44">
        <f>(D145/C145)*100</f>
        <v>175.67228537828302</v>
      </c>
    </row>
    <row r="146" spans="1:8" s="34" customFormat="1" ht="19.5" customHeight="1">
      <c r="A146" s="66" t="s">
        <v>173</v>
      </c>
      <c r="B146" s="16">
        <v>6060</v>
      </c>
      <c r="C146" s="59"/>
      <c r="D146" s="59"/>
      <c r="E146" s="59"/>
      <c r="F146" s="89" t="s">
        <v>163</v>
      </c>
      <c r="G146" s="40">
        <f>D146-C146</f>
        <v>0</v>
      </c>
      <c r="H146" s="38" t="e">
        <f>(D146/C146)*100</f>
        <v>#DIV/0!</v>
      </c>
    </row>
    <row r="147" spans="1:8" s="34" customFormat="1" ht="12.75">
      <c r="A147" s="66" t="s">
        <v>174</v>
      </c>
      <c r="B147" s="16">
        <v>6070</v>
      </c>
      <c r="C147" s="59"/>
      <c r="D147" s="59"/>
      <c r="E147" s="59"/>
      <c r="F147" s="89" t="s">
        <v>163</v>
      </c>
      <c r="G147" s="40">
        <f>D147-C147</f>
        <v>0</v>
      </c>
      <c r="H147" s="38" t="e">
        <f>(D147/C147)*100</f>
        <v>#DIV/0!</v>
      </c>
    </row>
    <row r="148" spans="1:8" s="34" customFormat="1" ht="19.5" customHeight="1">
      <c r="A148" s="48" t="s">
        <v>175</v>
      </c>
      <c r="B148" s="16">
        <v>6080</v>
      </c>
      <c r="C148" s="65">
        <v>108758</v>
      </c>
      <c r="D148" s="65">
        <v>109721</v>
      </c>
      <c r="E148" s="65">
        <v>118123</v>
      </c>
      <c r="F148" s="89" t="s">
        <v>163</v>
      </c>
      <c r="G148" s="43">
        <f>D148-C148</f>
        <v>963</v>
      </c>
      <c r="H148" s="44">
        <f>(D148/C148)*100</f>
        <v>100.88545210467277</v>
      </c>
    </row>
    <row r="149" spans="1:8" s="34" customFormat="1" ht="19.5" customHeight="1">
      <c r="A149" s="71" t="s">
        <v>176</v>
      </c>
      <c r="B149" s="71"/>
      <c r="C149" s="71"/>
      <c r="D149" s="71"/>
      <c r="E149" s="71"/>
      <c r="F149" s="71"/>
      <c r="G149" s="71"/>
      <c r="H149" s="71"/>
    </row>
    <row r="150" spans="1:8" s="34" customFormat="1" ht="19.5" customHeight="1">
      <c r="A150" s="68" t="s">
        <v>177</v>
      </c>
      <c r="B150" s="92" t="s">
        <v>178</v>
      </c>
      <c r="C150" s="73">
        <f>SUM(C151:C153)</f>
        <v>0</v>
      </c>
      <c r="D150" s="73">
        <f>SUM(D151:D153)</f>
        <v>0</v>
      </c>
      <c r="E150" s="73">
        <f>SUM(E151:E153)</f>
        <v>0</v>
      </c>
      <c r="F150" s="73">
        <f>SUM(F151:F153)</f>
        <v>0</v>
      </c>
      <c r="G150" s="64">
        <f>F150-E150</f>
        <v>0</v>
      </c>
      <c r="H150" s="44" t="e">
        <f>(F150/E150)*100</f>
        <v>#DIV/0!</v>
      </c>
    </row>
    <row r="151" spans="1:8" s="34" customFormat="1" ht="19.5" customHeight="1">
      <c r="A151" s="66" t="s">
        <v>179</v>
      </c>
      <c r="B151" s="93" t="s">
        <v>180</v>
      </c>
      <c r="C151" s="94"/>
      <c r="D151" s="94"/>
      <c r="E151" s="37">
        <f>'6.1. Інша інфо_1'!F66</f>
        <v>0</v>
      </c>
      <c r="F151" s="37">
        <f>'6.1. Інша інфо_1'!H66</f>
        <v>0</v>
      </c>
      <c r="G151" s="40">
        <f>F151-E151</f>
        <v>0</v>
      </c>
      <c r="H151" s="38" t="e">
        <f>(F151/E151)*100</f>
        <v>#DIV/0!</v>
      </c>
    </row>
    <row r="152" spans="1:8" s="34" customFormat="1" ht="19.5" customHeight="1">
      <c r="A152" s="66" t="s">
        <v>181</v>
      </c>
      <c r="B152" s="93" t="s">
        <v>182</v>
      </c>
      <c r="C152" s="94"/>
      <c r="D152" s="94"/>
      <c r="E152" s="37">
        <f>'6.1. Інша інфо_1'!F69</f>
        <v>0</v>
      </c>
      <c r="F152" s="37">
        <f>'6.1. Інша інфо_1'!H69</f>
        <v>0</v>
      </c>
      <c r="G152" s="40">
        <f>F152-E152</f>
        <v>0</v>
      </c>
      <c r="H152" s="38" t="e">
        <f>(F152/E152)*100</f>
        <v>#DIV/0!</v>
      </c>
    </row>
    <row r="153" spans="1:8" s="34" customFormat="1" ht="19.5" customHeight="1">
      <c r="A153" s="66" t="s">
        <v>183</v>
      </c>
      <c r="B153" s="93" t="s">
        <v>184</v>
      </c>
      <c r="C153" s="94"/>
      <c r="D153" s="94"/>
      <c r="E153" s="37">
        <f>'6.1. Інша інфо_1'!F72</f>
        <v>0</v>
      </c>
      <c r="F153" s="37">
        <f>'6.1. Інша інфо_1'!H72</f>
        <v>0</v>
      </c>
      <c r="G153" s="40">
        <f>F153-E153</f>
        <v>0</v>
      </c>
      <c r="H153" s="38" t="e">
        <f>(F153/E153)*100</f>
        <v>#DIV/0!</v>
      </c>
    </row>
    <row r="154" spans="1:8" s="34" customFormat="1" ht="19.5" customHeight="1">
      <c r="A154" s="48" t="s">
        <v>185</v>
      </c>
      <c r="B154" s="93" t="s">
        <v>186</v>
      </c>
      <c r="C154" s="42">
        <f>SUM(C155:C157)</f>
        <v>0</v>
      </c>
      <c r="D154" s="42">
        <f>SUM(D155:D157)</f>
        <v>0</v>
      </c>
      <c r="E154" s="42">
        <f>SUM(E155:E157)</f>
        <v>0</v>
      </c>
      <c r="F154" s="42">
        <f>SUM(F155:F157)</f>
        <v>0</v>
      </c>
      <c r="G154" s="43">
        <f>F154-E154</f>
        <v>0</v>
      </c>
      <c r="H154" s="44" t="e">
        <f>(F154/E154)*100</f>
        <v>#DIV/0!</v>
      </c>
    </row>
    <row r="155" spans="1:8" s="34" customFormat="1" ht="19.5" customHeight="1">
      <c r="A155" s="66" t="s">
        <v>179</v>
      </c>
      <c r="B155" s="93" t="s">
        <v>187</v>
      </c>
      <c r="C155" s="94"/>
      <c r="D155" s="94"/>
      <c r="E155" s="37">
        <f>'6.1. Інша інфо_1'!J66</f>
        <v>0</v>
      </c>
      <c r="F155" s="37">
        <f>'6.1. Інша інфо_1'!L66</f>
        <v>0</v>
      </c>
      <c r="G155" s="40">
        <f>F155-E155</f>
        <v>0</v>
      </c>
      <c r="H155" s="38" t="e">
        <f>(F155/E155)*100</f>
        <v>#DIV/0!</v>
      </c>
    </row>
    <row r="156" spans="1:8" s="34" customFormat="1" ht="19.5" customHeight="1">
      <c r="A156" s="66" t="s">
        <v>181</v>
      </c>
      <c r="B156" s="93" t="s">
        <v>188</v>
      </c>
      <c r="C156" s="94"/>
      <c r="D156" s="94"/>
      <c r="E156" s="37">
        <f>'6.1. Інша інфо_1'!J69</f>
        <v>0</v>
      </c>
      <c r="F156" s="37">
        <f>'6.1. Інша інфо_1'!L69</f>
        <v>0</v>
      </c>
      <c r="G156" s="40">
        <f>F156-E156</f>
        <v>0</v>
      </c>
      <c r="H156" s="38" t="e">
        <f>(F156/E156)*100</f>
        <v>#DIV/0!</v>
      </c>
    </row>
    <row r="157" spans="1:8" s="34" customFormat="1" ht="19.5" customHeight="1">
      <c r="A157" s="84" t="s">
        <v>183</v>
      </c>
      <c r="B157" s="95" t="s">
        <v>189</v>
      </c>
      <c r="C157" s="94"/>
      <c r="D157" s="94"/>
      <c r="E157" s="37">
        <f>'6.1. Інша інфо_1'!J72</f>
        <v>0</v>
      </c>
      <c r="F157" s="37">
        <f>'6.1. Інша інфо_1'!L72</f>
        <v>0</v>
      </c>
      <c r="G157" s="40">
        <f>F157-E157</f>
        <v>0</v>
      </c>
      <c r="H157" s="38" t="e">
        <f>(F157/E157)*100</f>
        <v>#DIV/0!</v>
      </c>
    </row>
    <row r="158" spans="1:8" s="34" customFormat="1" ht="19.5" customHeight="1">
      <c r="A158" s="33" t="s">
        <v>190</v>
      </c>
      <c r="B158" s="33"/>
      <c r="C158" s="33"/>
      <c r="D158" s="33"/>
      <c r="E158" s="33"/>
      <c r="F158" s="33"/>
      <c r="G158" s="33"/>
      <c r="H158" s="33"/>
    </row>
    <row r="159" spans="1:8" s="34" customFormat="1" ht="60.75" customHeight="1">
      <c r="A159" s="48" t="s">
        <v>191</v>
      </c>
      <c r="B159" s="93" t="s">
        <v>192</v>
      </c>
      <c r="C159" s="42">
        <f>SUM(C160:C162)</f>
        <v>190</v>
      </c>
      <c r="D159" s="89" t="s">
        <v>163</v>
      </c>
      <c r="E159" s="42">
        <f>SUM(E160:E162)</f>
        <v>222</v>
      </c>
      <c r="F159" s="42">
        <f>SUM(F160:F162)</f>
        <v>192</v>
      </c>
      <c r="G159" s="43">
        <f>F159-E159</f>
        <v>-30</v>
      </c>
      <c r="H159" s="44">
        <f>(F159/E159)*100</f>
        <v>86.48648648648648</v>
      </c>
    </row>
    <row r="160" spans="1:8" s="34" customFormat="1" ht="12.75">
      <c r="A160" s="45" t="s">
        <v>193</v>
      </c>
      <c r="B160" s="93" t="s">
        <v>194</v>
      </c>
      <c r="C160" s="40">
        <f>'6.1. Інша інфо_1'!C12</f>
        <v>1</v>
      </c>
      <c r="D160" s="89" t="s">
        <v>163</v>
      </c>
      <c r="E160" s="40">
        <f>'6.1. Інша інфо_1'!F12</f>
        <v>1</v>
      </c>
      <c r="F160" s="40">
        <f>'6.1. Інша інфо_1'!I12</f>
        <v>1</v>
      </c>
      <c r="G160" s="40">
        <f>F160-E160</f>
        <v>0</v>
      </c>
      <c r="H160" s="38">
        <f>(F160/E160)*100</f>
        <v>100</v>
      </c>
    </row>
    <row r="161" spans="1:8" s="34" customFormat="1" ht="12.75">
      <c r="A161" s="45" t="s">
        <v>195</v>
      </c>
      <c r="B161" s="93" t="s">
        <v>196</v>
      </c>
      <c r="C161" s="40">
        <f>'6.1. Інша інфо_1'!C13</f>
        <v>12</v>
      </c>
      <c r="D161" s="89" t="s">
        <v>163</v>
      </c>
      <c r="E161" s="40">
        <f>'6.1. Інша інфо_1'!F13</f>
        <v>12</v>
      </c>
      <c r="F161" s="40">
        <f>'6.1. Інша інфо_1'!I13</f>
        <v>12</v>
      </c>
      <c r="G161" s="40">
        <f>F161-E161</f>
        <v>0</v>
      </c>
      <c r="H161" s="38">
        <f>(F161/E161)*100</f>
        <v>100</v>
      </c>
    </row>
    <row r="162" spans="1:8" s="34" customFormat="1" ht="12.75">
      <c r="A162" s="45" t="s">
        <v>197</v>
      </c>
      <c r="B162" s="93" t="s">
        <v>198</v>
      </c>
      <c r="C162" s="40">
        <f>'6.1. Інша інфо_1'!C14</f>
        <v>177</v>
      </c>
      <c r="D162" s="89" t="s">
        <v>163</v>
      </c>
      <c r="E162" s="40">
        <f>'6.1. Інша інфо_1'!F14</f>
        <v>209</v>
      </c>
      <c r="F162" s="40">
        <f>'6.1. Інша інфо_1'!I14</f>
        <v>179</v>
      </c>
      <c r="G162" s="40">
        <f>F162-E162</f>
        <v>-30</v>
      </c>
      <c r="H162" s="38">
        <f>(F162/E162)*100</f>
        <v>85.64593301435407</v>
      </c>
    </row>
    <row r="163" spans="1:8" s="34" customFormat="1" ht="19.5" customHeight="1">
      <c r="A163" s="48" t="s">
        <v>96</v>
      </c>
      <c r="B163" s="93" t="s">
        <v>199</v>
      </c>
      <c r="C163" s="42">
        <f>C76</f>
        <v>-5671</v>
      </c>
      <c r="D163" s="42">
        <f>D76</f>
        <v>-7177</v>
      </c>
      <c r="E163" s="42">
        <f>E76</f>
        <v>-7161</v>
      </c>
      <c r="F163" s="42">
        <f>F76</f>
        <v>-7177</v>
      </c>
      <c r="G163" s="43">
        <f>F163-E163</f>
        <v>-16</v>
      </c>
      <c r="H163" s="44">
        <f>(F163/E163)*100</f>
        <v>100.22343248149699</v>
      </c>
    </row>
    <row r="164" spans="1:8" s="34" customFormat="1" ht="12.75">
      <c r="A164" s="48" t="s">
        <v>200</v>
      </c>
      <c r="B164" s="93" t="s">
        <v>201</v>
      </c>
      <c r="C164" s="96">
        <f>'6.1. Інша інфо_1'!C23:E23</f>
        <v>-9949.122807017544</v>
      </c>
      <c r="D164" s="89" t="s">
        <v>163</v>
      </c>
      <c r="E164" s="96">
        <f>'6.1. Інша інфо_1'!F23</f>
        <v>-10752.252252252254</v>
      </c>
      <c r="F164" s="96">
        <f>'6.1. Інша інфо_1'!I23</f>
        <v>-12460.069444444445</v>
      </c>
      <c r="G164" s="43">
        <f>F164-E164</f>
        <v>-1707.8171921921912</v>
      </c>
      <c r="H164" s="44">
        <f>(F164/E164)*100</f>
        <v>115.88334380673089</v>
      </c>
    </row>
    <row r="165" spans="1:8" s="34" customFormat="1" ht="19.5" customHeight="1">
      <c r="A165" s="45" t="s">
        <v>193</v>
      </c>
      <c r="B165" s="93" t="s">
        <v>202</v>
      </c>
      <c r="C165" s="97">
        <f>'6.1. Інша інфо_1'!C24:E24</f>
        <v>32333.333333333336</v>
      </c>
      <c r="D165" s="89" t="s">
        <v>163</v>
      </c>
      <c r="E165" s="98">
        <f>'6.1. Інша інфо_1'!F24</f>
        <v>30000</v>
      </c>
      <c r="F165" s="98">
        <f>'6.1. Інша інфо_1'!I24</f>
        <v>30000</v>
      </c>
      <c r="G165" s="40">
        <f>F165-E165</f>
        <v>0</v>
      </c>
      <c r="H165" s="38">
        <f>(F165/E165)*100</f>
        <v>100</v>
      </c>
    </row>
    <row r="166" spans="1:8" s="34" customFormat="1" ht="19.5" customHeight="1">
      <c r="A166" s="45" t="s">
        <v>195</v>
      </c>
      <c r="B166" s="93" t="s">
        <v>203</v>
      </c>
      <c r="C166" s="97">
        <f>'6.1. Інша інфо_1'!C25:E25</f>
        <v>15138.888888888887</v>
      </c>
      <c r="D166" s="89" t="s">
        <v>163</v>
      </c>
      <c r="E166" s="98">
        <f>'6.1. Інша інфо_1'!F25</f>
        <v>19250</v>
      </c>
      <c r="F166" s="98">
        <f>'6.1. Інша інфо_1'!I25</f>
        <v>20055.555555555555</v>
      </c>
      <c r="G166" s="40">
        <f>F166-E166</f>
        <v>805.5555555555547</v>
      </c>
      <c r="H166" s="38">
        <f>(F166/E166)*100</f>
        <v>104.18470418470417</v>
      </c>
    </row>
    <row r="167" spans="1:8" s="34" customFormat="1" ht="19.5" customHeight="1">
      <c r="A167" s="45" t="s">
        <v>197</v>
      </c>
      <c r="B167" s="93" t="s">
        <v>204</v>
      </c>
      <c r="C167" s="97">
        <f>'6.1. Інша інфо_1'!C26:E26</f>
        <v>9470.809792843691</v>
      </c>
      <c r="D167" s="89" t="s">
        <v>163</v>
      </c>
      <c r="E167" s="98">
        <f>'6.1. Інша інфо_1'!F26</f>
        <v>10172.248803827752</v>
      </c>
      <c r="F167" s="98">
        <f>'6.1. Інша інфо_1'!I26</f>
        <v>11852.886405959032</v>
      </c>
      <c r="G167" s="40">
        <f>F167-E167</f>
        <v>1680.6376021312808</v>
      </c>
      <c r="H167" s="38">
        <f>(F167/E167)*100</f>
        <v>116.52179016206199</v>
      </c>
    </row>
    <row r="168" spans="1:8" s="34" customFormat="1" ht="19.5" customHeight="1">
      <c r="A168" s="99"/>
      <c r="B168" s="100"/>
      <c r="C168" s="101"/>
      <c r="D168" s="101"/>
      <c r="E168" s="102"/>
      <c r="F168" s="102"/>
      <c r="G168" s="102"/>
      <c r="H168" s="103"/>
    </row>
    <row r="169" spans="1:8" s="34" customFormat="1" ht="19.5" customHeight="1">
      <c r="A169" s="99"/>
      <c r="B169" s="100"/>
      <c r="C169" s="101"/>
      <c r="D169" s="101"/>
      <c r="E169" s="102"/>
      <c r="F169" s="102"/>
      <c r="G169" s="102"/>
      <c r="H169" s="103"/>
    </row>
    <row r="170" ht="12.75">
      <c r="A170" s="104"/>
    </row>
    <row r="171" spans="1:8" ht="18.75" customHeight="1">
      <c r="A171" s="105" t="s">
        <v>205</v>
      </c>
      <c r="C171" s="106" t="s">
        <v>206</v>
      </c>
      <c r="D171" s="106"/>
      <c r="E171" s="106"/>
      <c r="F171" s="106"/>
      <c r="G171" s="107" t="s">
        <v>207</v>
      </c>
      <c r="H171" s="107"/>
    </row>
    <row r="172" spans="1:9" s="108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04"/>
    </row>
    <row r="174" ht="12.75">
      <c r="A174" s="104"/>
    </row>
    <row r="175" ht="12.75">
      <c r="A175" s="104"/>
    </row>
    <row r="176" ht="12.75">
      <c r="A176" s="104"/>
    </row>
    <row r="177" ht="12.75">
      <c r="A177" s="104"/>
    </row>
    <row r="178" ht="12.75">
      <c r="A178" s="104"/>
    </row>
    <row r="179" ht="12.75">
      <c r="A179" s="104"/>
    </row>
    <row r="180" ht="12.75">
      <c r="A180" s="104"/>
    </row>
    <row r="181" ht="12.75">
      <c r="A181" s="104"/>
    </row>
    <row r="182" ht="12.75">
      <c r="A182" s="104"/>
    </row>
    <row r="183" ht="12.75">
      <c r="A183" s="104"/>
    </row>
    <row r="184" ht="12.75">
      <c r="A184" s="104"/>
    </row>
    <row r="185" ht="12.75">
      <c r="A185" s="104"/>
    </row>
    <row r="186" ht="12.75">
      <c r="A186" s="104"/>
    </row>
    <row r="187" ht="12.75">
      <c r="A187" s="104"/>
    </row>
    <row r="188" ht="12.75">
      <c r="A188" s="104"/>
    </row>
    <row r="189" ht="12.75">
      <c r="A189" s="104"/>
    </row>
    <row r="190" ht="12.75">
      <c r="A190" s="104"/>
    </row>
    <row r="191" ht="12.75">
      <c r="A191" s="104"/>
    </row>
    <row r="192" ht="12.75">
      <c r="A192" s="104"/>
    </row>
    <row r="193" ht="12.75">
      <c r="A193" s="104"/>
    </row>
    <row r="194" ht="12.75">
      <c r="A194" s="104"/>
    </row>
    <row r="195" ht="12.75">
      <c r="A195" s="104"/>
    </row>
    <row r="196" ht="12.75">
      <c r="A196" s="104"/>
    </row>
    <row r="197" ht="12.75">
      <c r="A197" s="104"/>
    </row>
    <row r="198" ht="12.75">
      <c r="A198" s="104"/>
    </row>
    <row r="199" ht="12.75">
      <c r="A199" s="104"/>
    </row>
    <row r="200" ht="12.75">
      <c r="A200" s="104"/>
    </row>
    <row r="201" ht="12.75">
      <c r="A201" s="104"/>
    </row>
    <row r="202" ht="12.75">
      <c r="A202" s="104"/>
    </row>
    <row r="203" ht="12.75">
      <c r="A203" s="104"/>
    </row>
    <row r="204" ht="12.75">
      <c r="A204" s="104"/>
    </row>
    <row r="205" ht="12.75">
      <c r="A205" s="104"/>
    </row>
    <row r="206" ht="12.75">
      <c r="A206" s="104"/>
    </row>
    <row r="207" ht="12.75">
      <c r="A207" s="104"/>
    </row>
    <row r="208" ht="12.75">
      <c r="A208" s="104"/>
    </row>
    <row r="209" ht="12.75">
      <c r="A209" s="104"/>
    </row>
    <row r="210" ht="12.75">
      <c r="A210" s="104"/>
    </row>
    <row r="211" ht="12.75">
      <c r="A211" s="104"/>
    </row>
    <row r="212" ht="12.75">
      <c r="A212" s="104"/>
    </row>
    <row r="213" ht="12.75">
      <c r="A213" s="104"/>
    </row>
    <row r="214" ht="12.75">
      <c r="A214" s="104"/>
    </row>
    <row r="215" ht="12.75">
      <c r="A215" s="104"/>
    </row>
    <row r="216" ht="12.75">
      <c r="A216" s="104"/>
    </row>
    <row r="217" ht="12.75">
      <c r="A217" s="104"/>
    </row>
    <row r="218" ht="12.75">
      <c r="A218" s="104"/>
    </row>
    <row r="219" ht="12.75">
      <c r="A219" s="104"/>
    </row>
    <row r="220" ht="12.75">
      <c r="A220" s="104"/>
    </row>
    <row r="221" ht="12.75">
      <c r="A221" s="104"/>
    </row>
    <row r="222" ht="12.75">
      <c r="A222" s="104"/>
    </row>
    <row r="223" ht="12.75">
      <c r="A223" s="104"/>
    </row>
    <row r="224" ht="12.75">
      <c r="A224" s="104"/>
    </row>
    <row r="225" ht="12.75">
      <c r="A225" s="104"/>
    </row>
    <row r="226" ht="12.75">
      <c r="A226" s="104"/>
    </row>
    <row r="227" ht="12.75">
      <c r="A227" s="104"/>
    </row>
    <row r="228" ht="12.75">
      <c r="A228" s="104"/>
    </row>
    <row r="229" ht="12.75">
      <c r="A229" s="104"/>
    </row>
    <row r="230" ht="12.75">
      <c r="A230" s="104"/>
    </row>
    <row r="231" ht="12.75">
      <c r="A231" s="104"/>
    </row>
    <row r="232" ht="12.75">
      <c r="A232" s="104"/>
    </row>
    <row r="233" ht="12.75">
      <c r="A233" s="104"/>
    </row>
    <row r="234" ht="12.75">
      <c r="A234" s="104"/>
    </row>
    <row r="235" ht="12.75">
      <c r="A235" s="104"/>
    </row>
    <row r="236" ht="12.75">
      <c r="A236" s="104"/>
    </row>
    <row r="237" ht="12.75">
      <c r="A237" s="104"/>
    </row>
    <row r="238" ht="12.75">
      <c r="A238" s="104"/>
    </row>
    <row r="239" ht="12.75">
      <c r="A239" s="104"/>
    </row>
    <row r="240" ht="12.75">
      <c r="A240" s="104"/>
    </row>
    <row r="241" ht="12.75">
      <c r="A241" s="104"/>
    </row>
    <row r="242" ht="12.75">
      <c r="A242" s="104"/>
    </row>
    <row r="243" ht="12.75">
      <c r="A243" s="104"/>
    </row>
    <row r="244" ht="12.75">
      <c r="A244" s="104"/>
    </row>
    <row r="245" ht="12.75">
      <c r="A245" s="104"/>
    </row>
    <row r="246" ht="12.75">
      <c r="A246" s="104"/>
    </row>
    <row r="247" ht="12.75">
      <c r="A247" s="104"/>
    </row>
    <row r="248" ht="12.75">
      <c r="A248" s="104"/>
    </row>
    <row r="249" ht="12.75">
      <c r="A249" s="104"/>
    </row>
    <row r="250" ht="12.75">
      <c r="A250" s="104"/>
    </row>
    <row r="251" ht="12.75">
      <c r="A251" s="104"/>
    </row>
    <row r="252" ht="12.75">
      <c r="A252" s="104"/>
    </row>
    <row r="253" ht="12.75">
      <c r="A253" s="104"/>
    </row>
    <row r="254" ht="12.75">
      <c r="A254" s="104"/>
    </row>
    <row r="255" ht="12.75">
      <c r="A255" s="104"/>
    </row>
    <row r="256" ht="12.75">
      <c r="A256" s="104"/>
    </row>
    <row r="257" ht="12.75">
      <c r="A257" s="104"/>
    </row>
    <row r="258" ht="12.75">
      <c r="A258" s="104"/>
    </row>
    <row r="259" ht="12.75">
      <c r="A259" s="104"/>
    </row>
    <row r="260" ht="12.75">
      <c r="A260" s="104"/>
    </row>
    <row r="261" ht="12.75">
      <c r="A261" s="104"/>
    </row>
    <row r="262" ht="12.75">
      <c r="A262" s="104"/>
    </row>
    <row r="263" ht="12.75">
      <c r="A263" s="104"/>
    </row>
    <row r="264" ht="12.75">
      <c r="A264" s="104"/>
    </row>
    <row r="265" ht="12.75">
      <c r="A265" s="104"/>
    </row>
    <row r="266" ht="12.75">
      <c r="A266" s="104"/>
    </row>
    <row r="267" ht="12.75">
      <c r="A267" s="104"/>
    </row>
    <row r="268" ht="12.75">
      <c r="A268" s="104"/>
    </row>
    <row r="269" ht="12.75">
      <c r="A269" s="104"/>
    </row>
    <row r="270" ht="12.75">
      <c r="A270" s="104"/>
    </row>
    <row r="271" ht="12.75">
      <c r="A271" s="104"/>
    </row>
    <row r="272" ht="12.75">
      <c r="A272" s="104"/>
    </row>
    <row r="273" ht="12.75">
      <c r="A273" s="104"/>
    </row>
    <row r="274" ht="12.75">
      <c r="A274" s="104"/>
    </row>
    <row r="275" ht="12.75">
      <c r="A275" s="104"/>
    </row>
    <row r="276" ht="12.75">
      <c r="A276" s="104"/>
    </row>
    <row r="277" ht="12.75">
      <c r="A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66" zoomScaleNormal="66" zoomScaleSheetLayoutView="75" workbookViewId="0" topLeftCell="A1">
      <pane ySplit="6" topLeftCell="A115" activePane="bottomLeft" state="frozen"/>
      <selection pane="topLeft" activeCell="A1" sqref="A1"/>
      <selection pane="bottomLeft" activeCell="F132" sqref="F132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24.7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>
      <c r="A2" s="109"/>
      <c r="B2" s="110"/>
      <c r="C2" s="110"/>
      <c r="D2" s="110"/>
      <c r="E2" s="110"/>
      <c r="F2" s="110"/>
      <c r="G2" s="110"/>
      <c r="H2" s="110"/>
      <c r="I2" s="110"/>
    </row>
    <row r="3" spans="1:9" ht="67.5" customHeight="1">
      <c r="A3" s="111" t="s">
        <v>46</v>
      </c>
      <c r="B3" s="112" t="s">
        <v>47</v>
      </c>
      <c r="C3" s="112" t="s">
        <v>211</v>
      </c>
      <c r="D3" s="112"/>
      <c r="E3" s="111" t="s">
        <v>49</v>
      </c>
      <c r="F3" s="111"/>
      <c r="G3" s="111"/>
      <c r="H3" s="111"/>
      <c r="I3" s="111"/>
    </row>
    <row r="4" spans="1:9" ht="12.75">
      <c r="A4" s="111"/>
      <c r="B4" s="112"/>
      <c r="C4" s="112" t="s">
        <v>50</v>
      </c>
      <c r="D4" s="112" t="s">
        <v>51</v>
      </c>
      <c r="E4" s="112" t="s">
        <v>52</v>
      </c>
      <c r="F4" s="112" t="s">
        <v>53</v>
      </c>
      <c r="G4" s="113" t="s">
        <v>54</v>
      </c>
      <c r="H4" s="113" t="s">
        <v>55</v>
      </c>
      <c r="I4" s="114" t="s">
        <v>212</v>
      </c>
    </row>
    <row r="5" spans="1:9" ht="12.75">
      <c r="A5" s="111">
        <v>1</v>
      </c>
      <c r="B5" s="112">
        <v>2</v>
      </c>
      <c r="C5" s="111">
        <v>3</v>
      </c>
      <c r="D5" s="112">
        <v>4</v>
      </c>
      <c r="E5" s="111">
        <v>5</v>
      </c>
      <c r="F5" s="112">
        <v>6</v>
      </c>
      <c r="G5" s="111">
        <v>7</v>
      </c>
      <c r="H5" s="112">
        <v>8</v>
      </c>
      <c r="I5" s="111">
        <v>9</v>
      </c>
    </row>
    <row r="6" spans="1:9" s="34" customFormat="1" ht="24.75" customHeight="1">
      <c r="A6" s="115" t="s">
        <v>213</v>
      </c>
      <c r="B6" s="115"/>
      <c r="C6" s="115"/>
      <c r="D6" s="115"/>
      <c r="E6" s="115"/>
      <c r="F6" s="115"/>
      <c r="G6" s="115"/>
      <c r="H6" s="115"/>
      <c r="I6" s="115"/>
    </row>
    <row r="7" spans="1:9" s="34" customFormat="1" ht="58.5" customHeight="1">
      <c r="A7" s="116" t="s">
        <v>57</v>
      </c>
      <c r="B7" s="111">
        <v>1000</v>
      </c>
      <c r="C7" s="117">
        <v>18079</v>
      </c>
      <c r="D7" s="118">
        <v>18966</v>
      </c>
      <c r="E7" s="117">
        <v>19735</v>
      </c>
      <c r="F7" s="118">
        <v>18966</v>
      </c>
      <c r="G7" s="117">
        <f>F7-E7</f>
        <v>-769</v>
      </c>
      <c r="H7" s="119">
        <f>(F7/E7)*100</f>
        <v>96.1033696478338</v>
      </c>
      <c r="I7" s="63"/>
    </row>
    <row r="8" spans="1:9" ht="52.5" customHeight="1">
      <c r="A8" s="116" t="s">
        <v>58</v>
      </c>
      <c r="B8" s="111">
        <v>1010</v>
      </c>
      <c r="C8" s="120">
        <f>SUM(C9:C16)</f>
        <v>-16747</v>
      </c>
      <c r="D8" s="120">
        <f>SUM(D9:D16)</f>
        <v>-19552</v>
      </c>
      <c r="E8" s="120">
        <f>SUM(E9:E16)</f>
        <v>-21467</v>
      </c>
      <c r="F8" s="120">
        <f>SUM(F9:F16)</f>
        <v>-19552</v>
      </c>
      <c r="G8" s="117">
        <f>F8-E8</f>
        <v>1915</v>
      </c>
      <c r="H8" s="119">
        <f>(F8/E8)*100</f>
        <v>91.07933106628779</v>
      </c>
      <c r="I8" s="121"/>
    </row>
    <row r="9" spans="1:9" s="108" customFormat="1" ht="19.5" customHeight="1">
      <c r="A9" s="116" t="s">
        <v>214</v>
      </c>
      <c r="B9" s="112">
        <v>1011</v>
      </c>
      <c r="C9" s="122">
        <v>-4728</v>
      </c>
      <c r="D9" s="122">
        <v>-5450</v>
      </c>
      <c r="E9" s="122">
        <v>-6842</v>
      </c>
      <c r="F9" s="122">
        <v>-5450</v>
      </c>
      <c r="G9" s="122">
        <f>F9-E9</f>
        <v>1392</v>
      </c>
      <c r="H9" s="123">
        <f>(F9/E9)*100</f>
        <v>79.65507161648641</v>
      </c>
      <c r="I9" s="121"/>
    </row>
    <row r="10" spans="1:9" s="108" customFormat="1" ht="19.5" customHeight="1">
      <c r="A10" s="116" t="s">
        <v>215</v>
      </c>
      <c r="B10" s="112">
        <v>1012</v>
      </c>
      <c r="C10" s="122">
        <v>-864</v>
      </c>
      <c r="D10" s="122">
        <v>-1040</v>
      </c>
      <c r="E10" s="122">
        <v>-843</v>
      </c>
      <c r="F10" s="122">
        <v>-1040</v>
      </c>
      <c r="G10" s="122">
        <f>F10-E10</f>
        <v>-197</v>
      </c>
      <c r="H10" s="123">
        <f>(F10/E10)*100</f>
        <v>123.36892052194544</v>
      </c>
      <c r="I10" s="121"/>
    </row>
    <row r="11" spans="1:9" s="108" customFormat="1" ht="19.5" customHeight="1">
      <c r="A11" s="116" t="s">
        <v>216</v>
      </c>
      <c r="B11" s="112">
        <v>1013</v>
      </c>
      <c r="C11" s="122">
        <v>-2281</v>
      </c>
      <c r="D11" s="122">
        <v>-2471</v>
      </c>
      <c r="E11" s="122">
        <v>-2861</v>
      </c>
      <c r="F11" s="122">
        <v>-2471</v>
      </c>
      <c r="G11" s="122">
        <f>F11-E11</f>
        <v>390</v>
      </c>
      <c r="H11" s="123">
        <f>(F11/E11)*100</f>
        <v>86.36840265641385</v>
      </c>
      <c r="I11" s="121"/>
    </row>
    <row r="12" spans="1:9" s="108" customFormat="1" ht="19.5" customHeight="1">
      <c r="A12" s="116" t="s">
        <v>96</v>
      </c>
      <c r="B12" s="112">
        <v>1014</v>
      </c>
      <c r="C12" s="122">
        <v>-4285</v>
      </c>
      <c r="D12" s="122">
        <v>-5382</v>
      </c>
      <c r="E12" s="122">
        <v>-5593</v>
      </c>
      <c r="F12" s="122">
        <v>-5382</v>
      </c>
      <c r="G12" s="122">
        <f>F12-E12</f>
        <v>211</v>
      </c>
      <c r="H12" s="123">
        <f>(F12/E12)*100</f>
        <v>96.22742714106919</v>
      </c>
      <c r="I12" s="121"/>
    </row>
    <row r="13" spans="1:9" s="108" customFormat="1" ht="19.5" customHeight="1">
      <c r="A13" s="116" t="s">
        <v>97</v>
      </c>
      <c r="B13" s="112">
        <v>1015</v>
      </c>
      <c r="C13" s="122">
        <v>-879</v>
      </c>
      <c r="D13" s="122">
        <v>-1103</v>
      </c>
      <c r="E13" s="122">
        <v>-1230</v>
      </c>
      <c r="F13" s="122">
        <v>-1103</v>
      </c>
      <c r="G13" s="122">
        <f>F13-E13</f>
        <v>127</v>
      </c>
      <c r="H13" s="123">
        <f>(F13/E13)*100</f>
        <v>89.67479674796748</v>
      </c>
      <c r="I13" s="121"/>
    </row>
    <row r="14" spans="1:9" s="108" customFormat="1" ht="12.75">
      <c r="A14" s="116" t="s">
        <v>217</v>
      </c>
      <c r="B14" s="112">
        <v>1016</v>
      </c>
      <c r="C14" s="122">
        <v>-648</v>
      </c>
      <c r="D14" s="122">
        <v>-543</v>
      </c>
      <c r="E14" s="122">
        <v>-528</v>
      </c>
      <c r="F14" s="122">
        <v>-543</v>
      </c>
      <c r="G14" s="122">
        <f>F14-E14</f>
        <v>-15</v>
      </c>
      <c r="H14" s="123">
        <f>(F14/E14)*100</f>
        <v>102.84090909090908</v>
      </c>
      <c r="I14" s="121"/>
    </row>
    <row r="15" spans="1:9" s="108" customFormat="1" ht="19.5" customHeight="1">
      <c r="A15" s="116" t="s">
        <v>218</v>
      </c>
      <c r="B15" s="112">
        <v>1017</v>
      </c>
      <c r="C15" s="122">
        <v>-1889</v>
      </c>
      <c r="D15" s="122">
        <v>-2492</v>
      </c>
      <c r="E15" s="122">
        <v>-2112</v>
      </c>
      <c r="F15" s="122">
        <v>-2492</v>
      </c>
      <c r="G15" s="122">
        <f>F15-E15</f>
        <v>-380</v>
      </c>
      <c r="H15" s="123">
        <f>(F15/E15)*100</f>
        <v>117.99242424242425</v>
      </c>
      <c r="I15" s="121"/>
    </row>
    <row r="16" spans="1:9" s="108" customFormat="1" ht="19.5" customHeight="1">
      <c r="A16" s="116" t="s">
        <v>219</v>
      </c>
      <c r="B16" s="112">
        <v>1018</v>
      </c>
      <c r="C16" s="122">
        <v>-1173</v>
      </c>
      <c r="D16" s="122">
        <f>D17+D18+D19+D20+D22+D23+D24</f>
        <v>-1071</v>
      </c>
      <c r="E16" s="122">
        <v>-1458</v>
      </c>
      <c r="F16" s="122">
        <f>F17+F18+F19+F20+F22+F23+F24</f>
        <v>-1071</v>
      </c>
      <c r="G16" s="122">
        <f>F16-E16</f>
        <v>387</v>
      </c>
      <c r="H16" s="123">
        <f>(F16/E16)*100</f>
        <v>73.4567901234568</v>
      </c>
      <c r="I16" s="121"/>
    </row>
    <row r="17" spans="1:9" s="108" customFormat="1" ht="19.5" customHeight="1">
      <c r="A17" s="116" t="s">
        <v>220</v>
      </c>
      <c r="B17" s="112"/>
      <c r="C17" s="122">
        <v>-326</v>
      </c>
      <c r="D17" s="122">
        <v>-375</v>
      </c>
      <c r="E17" s="122">
        <v>-448</v>
      </c>
      <c r="F17" s="122">
        <v>-375</v>
      </c>
      <c r="G17" s="122">
        <f>F17-E17</f>
        <v>73</v>
      </c>
      <c r="H17" s="123">
        <f>(F17/E17)*100</f>
        <v>83.70535714285714</v>
      </c>
      <c r="I17" s="121"/>
    </row>
    <row r="18" spans="1:9" s="108" customFormat="1" ht="19.5" customHeight="1">
      <c r="A18" s="116" t="s">
        <v>221</v>
      </c>
      <c r="B18" s="112"/>
      <c r="C18" s="122">
        <v>-174</v>
      </c>
      <c r="D18" s="122">
        <v>-174</v>
      </c>
      <c r="E18" s="122">
        <v>-194</v>
      </c>
      <c r="F18" s="122">
        <v>-174</v>
      </c>
      <c r="G18" s="122">
        <f>F18-E18</f>
        <v>20</v>
      </c>
      <c r="H18" s="123">
        <f>(F18/E18)*100</f>
        <v>89.69072164948454</v>
      </c>
      <c r="I18" s="121"/>
    </row>
    <row r="19" spans="1:9" s="108" customFormat="1" ht="19.5" customHeight="1">
      <c r="A19" s="116" t="s">
        <v>222</v>
      </c>
      <c r="B19" s="112"/>
      <c r="C19" s="122">
        <v>0</v>
      </c>
      <c r="D19" s="122">
        <v>0</v>
      </c>
      <c r="E19" s="122">
        <v>0</v>
      </c>
      <c r="F19" s="122">
        <v>0</v>
      </c>
      <c r="G19" s="122">
        <f>F19-E19</f>
        <v>0</v>
      </c>
      <c r="H19" s="123" t="e">
        <f>(F19/E19)*100</f>
        <v>#DIV/0!</v>
      </c>
      <c r="I19" s="121"/>
    </row>
    <row r="20" spans="1:9" s="108" customFormat="1" ht="19.5" customHeight="1">
      <c r="A20" s="116" t="s">
        <v>223</v>
      </c>
      <c r="B20" s="112"/>
      <c r="C20" s="122">
        <v>-66</v>
      </c>
      <c r="D20" s="122">
        <v>-83</v>
      </c>
      <c r="E20" s="122">
        <v>-138</v>
      </c>
      <c r="F20" s="122">
        <v>-83</v>
      </c>
      <c r="G20" s="122">
        <f>F20-E20</f>
        <v>55</v>
      </c>
      <c r="H20" s="123">
        <f>(F20/E20)*100</f>
        <v>60.14492753623188</v>
      </c>
      <c r="I20" s="121"/>
    </row>
    <row r="21" spans="1:9" s="108" customFormat="1" ht="19.5" customHeight="1">
      <c r="A21" s="116" t="s">
        <v>224</v>
      </c>
      <c r="B21" s="112"/>
      <c r="C21" s="122">
        <v>-8</v>
      </c>
      <c r="D21" s="122">
        <v>0</v>
      </c>
      <c r="E21" s="122">
        <v>0</v>
      </c>
      <c r="F21" s="122">
        <v>0</v>
      </c>
      <c r="G21" s="122">
        <f>F21-E21</f>
        <v>0</v>
      </c>
      <c r="H21" s="123" t="e">
        <f>(F21/E21)*100</f>
        <v>#DIV/0!</v>
      </c>
      <c r="I21" s="121"/>
    </row>
    <row r="22" spans="1:9" s="108" customFormat="1" ht="49.5" customHeight="1">
      <c r="A22" s="116" t="s">
        <v>225</v>
      </c>
      <c r="B22" s="112"/>
      <c r="C22" s="122">
        <v>-9</v>
      </c>
      <c r="D22" s="122">
        <v>-2</v>
      </c>
      <c r="E22" s="122">
        <v>-11</v>
      </c>
      <c r="F22" s="122">
        <v>-2</v>
      </c>
      <c r="G22" s="122">
        <f>F22-E22</f>
        <v>9</v>
      </c>
      <c r="H22" s="123">
        <f>(F22/E22)*100</f>
        <v>18.181818181818183</v>
      </c>
      <c r="I22" s="121"/>
    </row>
    <row r="23" spans="1:9" s="108" customFormat="1" ht="19.5" customHeight="1">
      <c r="A23" s="116" t="s">
        <v>226</v>
      </c>
      <c r="B23" s="112"/>
      <c r="C23" s="122">
        <v>-378</v>
      </c>
      <c r="D23" s="122">
        <v>-301</v>
      </c>
      <c r="E23" s="122">
        <v>-426</v>
      </c>
      <c r="F23" s="122">
        <v>-301</v>
      </c>
      <c r="G23" s="122">
        <f>F23-E23</f>
        <v>125</v>
      </c>
      <c r="H23" s="123">
        <f>(F23/E23)*100</f>
        <v>70.65727699530517</v>
      </c>
      <c r="I23" s="121"/>
    </row>
    <row r="24" spans="1:9" s="108" customFormat="1" ht="19.5" customHeight="1">
      <c r="A24" s="116" t="s">
        <v>227</v>
      </c>
      <c r="B24" s="112"/>
      <c r="C24" s="122">
        <v>-212</v>
      </c>
      <c r="D24" s="122">
        <v>-136</v>
      </c>
      <c r="E24" s="122">
        <v>-241</v>
      </c>
      <c r="F24" s="122">
        <v>-136</v>
      </c>
      <c r="G24" s="122">
        <f>F24-E24</f>
        <v>105</v>
      </c>
      <c r="H24" s="123">
        <f>(F24/E24)*100</f>
        <v>56.43153526970954</v>
      </c>
      <c r="I24" s="121"/>
    </row>
    <row r="25" spans="1:9" s="34" customFormat="1" ht="19.5" customHeight="1">
      <c r="A25" s="115" t="s">
        <v>228</v>
      </c>
      <c r="B25" s="124">
        <v>1020</v>
      </c>
      <c r="C25" s="125">
        <f>SUM(C7,C8)</f>
        <v>1332</v>
      </c>
      <c r="D25" s="125">
        <f>SUM(D7,D8)</f>
        <v>-586</v>
      </c>
      <c r="E25" s="125">
        <f>SUM(E7,E8)</f>
        <v>-1732</v>
      </c>
      <c r="F25" s="125">
        <f>SUM(F7,F8)</f>
        <v>-586</v>
      </c>
      <c r="G25" s="117">
        <f>F25-E25</f>
        <v>1146</v>
      </c>
      <c r="H25" s="119">
        <f>(F25/E25)*100</f>
        <v>33.8337182448037</v>
      </c>
      <c r="I25" s="126"/>
    </row>
    <row r="26" spans="1:9" ht="19.5" customHeight="1">
      <c r="A26" s="116" t="s">
        <v>60</v>
      </c>
      <c r="B26" s="111">
        <v>1030</v>
      </c>
      <c r="C26" s="120">
        <f>SUM(C27:C46,C48)</f>
        <v>-1128</v>
      </c>
      <c r="D26" s="120">
        <f>SUM(D27:D46,D48)</f>
        <v>-1377</v>
      </c>
      <c r="E26" s="120">
        <f>SUM(E27:E46,E48)</f>
        <v>-1321</v>
      </c>
      <c r="F26" s="120">
        <f>SUM(F27:F46,F48)</f>
        <v>-1377</v>
      </c>
      <c r="G26" s="117">
        <f>F26-E26</f>
        <v>-56</v>
      </c>
      <c r="H26" s="119">
        <f>(F26/E26)*100</f>
        <v>104.23921271763817</v>
      </c>
      <c r="I26" s="121"/>
    </row>
    <row r="27" spans="1:9" ht="56.25" customHeight="1">
      <c r="A27" s="116" t="s">
        <v>61</v>
      </c>
      <c r="B27" s="111">
        <v>1031</v>
      </c>
      <c r="C27" s="122">
        <v>0</v>
      </c>
      <c r="D27" s="122">
        <v>0</v>
      </c>
      <c r="E27" s="122">
        <v>0</v>
      </c>
      <c r="F27" s="122">
        <v>0</v>
      </c>
      <c r="G27" s="122">
        <f>F27-E27</f>
        <v>0</v>
      </c>
      <c r="H27" s="123" t="e">
        <f>(F27/E27)*100</f>
        <v>#DIV/0!</v>
      </c>
      <c r="I27" s="121"/>
    </row>
    <row r="28" spans="1:9" ht="19.5" customHeight="1">
      <c r="A28" s="116" t="s">
        <v>62</v>
      </c>
      <c r="B28" s="111">
        <v>1032</v>
      </c>
      <c r="C28" s="122">
        <v>0</v>
      </c>
      <c r="D28" s="122">
        <v>0</v>
      </c>
      <c r="E28" s="122">
        <v>0</v>
      </c>
      <c r="F28" s="122">
        <v>0</v>
      </c>
      <c r="G28" s="122">
        <f>F28-E28</f>
        <v>0</v>
      </c>
      <c r="H28" s="123" t="e">
        <f>(F28/E28)*100</f>
        <v>#DIV/0!</v>
      </c>
      <c r="I28" s="121"/>
    </row>
    <row r="29" spans="1:9" ht="19.5" customHeight="1">
      <c r="A29" s="116" t="s">
        <v>63</v>
      </c>
      <c r="B29" s="111">
        <v>1033</v>
      </c>
      <c r="C29" s="122">
        <v>0</v>
      </c>
      <c r="D29" s="122">
        <v>0</v>
      </c>
      <c r="E29" s="122">
        <v>0</v>
      </c>
      <c r="F29" s="122">
        <v>0</v>
      </c>
      <c r="G29" s="122">
        <f>F29-E29</f>
        <v>0</v>
      </c>
      <c r="H29" s="123" t="e">
        <f>(F29/E29)*100</f>
        <v>#DIV/0!</v>
      </c>
      <c r="I29" s="121"/>
    </row>
    <row r="30" spans="1:9" ht="19.5" customHeight="1">
      <c r="A30" s="116" t="s">
        <v>64</v>
      </c>
      <c r="B30" s="111">
        <v>1034</v>
      </c>
      <c r="C30" s="122">
        <v>0</v>
      </c>
      <c r="D30" s="122">
        <v>0</v>
      </c>
      <c r="E30" s="122">
        <v>0</v>
      </c>
      <c r="F30" s="122">
        <v>0</v>
      </c>
      <c r="G30" s="122">
        <f>F30-E30</f>
        <v>0</v>
      </c>
      <c r="H30" s="123" t="e">
        <f>(F30/E30)*100</f>
        <v>#DIV/0!</v>
      </c>
      <c r="I30" s="121"/>
    </row>
    <row r="31" spans="1:9" ht="19.5" customHeight="1">
      <c r="A31" s="116" t="s">
        <v>65</v>
      </c>
      <c r="B31" s="111">
        <v>1035</v>
      </c>
      <c r="C31" s="122">
        <v>0</v>
      </c>
      <c r="D31" s="122">
        <v>0</v>
      </c>
      <c r="E31" s="122">
        <v>0</v>
      </c>
      <c r="F31" s="122">
        <v>0</v>
      </c>
      <c r="G31" s="122">
        <f>F31-E31</f>
        <v>0</v>
      </c>
      <c r="H31" s="123" t="e">
        <f>(F31/E31)*100</f>
        <v>#DIV/0!</v>
      </c>
      <c r="I31" s="121"/>
    </row>
    <row r="32" spans="1:9" s="108" customFormat="1" ht="19.5" customHeight="1">
      <c r="A32" s="116" t="s">
        <v>229</v>
      </c>
      <c r="B32" s="111">
        <v>1036</v>
      </c>
      <c r="C32" s="122">
        <v>-24</v>
      </c>
      <c r="D32" s="122">
        <v>-9</v>
      </c>
      <c r="E32" s="122">
        <v>-30</v>
      </c>
      <c r="F32" s="122">
        <v>-9</v>
      </c>
      <c r="G32" s="122">
        <f>F32-E32</f>
        <v>21</v>
      </c>
      <c r="H32" s="123">
        <f>(F32/E32)*100</f>
        <v>30</v>
      </c>
      <c r="I32" s="121"/>
    </row>
    <row r="33" spans="1:9" s="108" customFormat="1" ht="19.5" customHeight="1">
      <c r="A33" s="116" t="s">
        <v>230</v>
      </c>
      <c r="B33" s="111">
        <v>1037</v>
      </c>
      <c r="C33" s="122">
        <v>-10</v>
      </c>
      <c r="D33" s="122">
        <v>-9</v>
      </c>
      <c r="E33" s="122">
        <v>-14</v>
      </c>
      <c r="F33" s="122">
        <v>-9</v>
      </c>
      <c r="G33" s="122">
        <f>F33-E33</f>
        <v>5</v>
      </c>
      <c r="H33" s="123">
        <f>(F33/E33)*100</f>
        <v>64.28571428571429</v>
      </c>
      <c r="I33" s="121"/>
    </row>
    <row r="34" spans="1:9" s="108" customFormat="1" ht="19.5" customHeight="1">
      <c r="A34" s="116" t="s">
        <v>231</v>
      </c>
      <c r="B34" s="111">
        <v>1038</v>
      </c>
      <c r="C34" s="122">
        <v>-655</v>
      </c>
      <c r="D34" s="122">
        <v>-812</v>
      </c>
      <c r="E34" s="122">
        <v>-783</v>
      </c>
      <c r="F34" s="122">
        <v>-812</v>
      </c>
      <c r="G34" s="122">
        <f>F34-E34</f>
        <v>-29</v>
      </c>
      <c r="H34" s="123">
        <f>(F34/E34)*100</f>
        <v>103.7037037037037</v>
      </c>
      <c r="I34" s="121"/>
    </row>
    <row r="35" spans="1:9" s="108" customFormat="1" ht="19.5" customHeight="1">
      <c r="A35" s="116" t="s">
        <v>232</v>
      </c>
      <c r="B35" s="111">
        <v>1039</v>
      </c>
      <c r="C35" s="122">
        <v>-139</v>
      </c>
      <c r="D35" s="122">
        <v>-175</v>
      </c>
      <c r="E35" s="122">
        <v>-172</v>
      </c>
      <c r="F35" s="122">
        <v>-175</v>
      </c>
      <c r="G35" s="122">
        <f>F35-E35</f>
        <v>-3</v>
      </c>
      <c r="H35" s="123">
        <f>(F35/E35)*100</f>
        <v>101.74418604651163</v>
      </c>
      <c r="I35" s="121"/>
    </row>
    <row r="36" spans="1:9" s="108" customFormat="1" ht="61.5" customHeight="1">
      <c r="A36" s="116" t="s">
        <v>233</v>
      </c>
      <c r="B36" s="111">
        <v>1040</v>
      </c>
      <c r="C36" s="122">
        <v>-51</v>
      </c>
      <c r="D36" s="122">
        <v>-72</v>
      </c>
      <c r="E36" s="122">
        <v>-38</v>
      </c>
      <c r="F36" s="122">
        <v>-72</v>
      </c>
      <c r="G36" s="122">
        <f>F36-E36</f>
        <v>-34</v>
      </c>
      <c r="H36" s="123">
        <f>(F36/E36)*100</f>
        <v>189.4736842105263</v>
      </c>
      <c r="I36" s="121"/>
    </row>
    <row r="37" spans="1:9" s="108" customFormat="1" ht="61.5" customHeight="1">
      <c r="A37" s="116" t="s">
        <v>234</v>
      </c>
      <c r="B37" s="111">
        <v>1041</v>
      </c>
      <c r="C37" s="122">
        <v>0</v>
      </c>
      <c r="D37" s="122">
        <v>0</v>
      </c>
      <c r="E37" s="122">
        <v>0</v>
      </c>
      <c r="F37" s="122">
        <v>0</v>
      </c>
      <c r="G37" s="122">
        <f>F37-E37</f>
        <v>0</v>
      </c>
      <c r="H37" s="123" t="e">
        <f>(F37/E37)*100</f>
        <v>#DIV/0!</v>
      </c>
      <c r="I37" s="121"/>
    </row>
    <row r="38" spans="1:9" s="108" customFormat="1" ht="48.75" customHeight="1">
      <c r="A38" s="116" t="s">
        <v>235</v>
      </c>
      <c r="B38" s="111">
        <v>1042</v>
      </c>
      <c r="C38" s="122">
        <v>0</v>
      </c>
      <c r="D38" s="122">
        <v>0</v>
      </c>
      <c r="E38" s="122">
        <v>0</v>
      </c>
      <c r="F38" s="122">
        <v>0</v>
      </c>
      <c r="G38" s="122">
        <f>F38-E38</f>
        <v>0</v>
      </c>
      <c r="H38" s="123" t="e">
        <f>(F38/E38)*100</f>
        <v>#DIV/0!</v>
      </c>
      <c r="I38" s="121"/>
    </row>
    <row r="39" spans="1:9" s="108" customFormat="1" ht="47.25" customHeight="1">
      <c r="A39" s="116" t="s">
        <v>236</v>
      </c>
      <c r="B39" s="111">
        <v>1043</v>
      </c>
      <c r="C39" s="122">
        <v>0</v>
      </c>
      <c r="D39" s="122">
        <v>0</v>
      </c>
      <c r="E39" s="122">
        <v>0</v>
      </c>
      <c r="F39" s="122">
        <v>0</v>
      </c>
      <c r="G39" s="122">
        <f>F39-E39</f>
        <v>0</v>
      </c>
      <c r="H39" s="123" t="e">
        <f>(F39/E39)*100</f>
        <v>#DIV/0!</v>
      </c>
      <c r="I39" s="121"/>
    </row>
    <row r="40" spans="1:9" s="108" customFormat="1" ht="19.5" customHeight="1">
      <c r="A40" s="116" t="s">
        <v>237</v>
      </c>
      <c r="B40" s="111">
        <v>1044</v>
      </c>
      <c r="C40" s="122">
        <v>-4</v>
      </c>
      <c r="D40" s="122">
        <v>-5</v>
      </c>
      <c r="E40" s="122">
        <v>-21</v>
      </c>
      <c r="F40" s="122">
        <v>-5</v>
      </c>
      <c r="G40" s="122">
        <f>F40-E40</f>
        <v>16</v>
      </c>
      <c r="H40" s="123">
        <f>(F40/E40)*100</f>
        <v>23.809523809523807</v>
      </c>
      <c r="I40" s="121"/>
    </row>
    <row r="41" spans="1:9" s="108" customFormat="1" ht="19.5" customHeight="1">
      <c r="A41" s="116" t="s">
        <v>238</v>
      </c>
      <c r="B41" s="111">
        <v>1045</v>
      </c>
      <c r="C41" s="122">
        <v>-19</v>
      </c>
      <c r="D41" s="122">
        <v>-22</v>
      </c>
      <c r="E41" s="122">
        <v>-14</v>
      </c>
      <c r="F41" s="122">
        <v>-22</v>
      </c>
      <c r="G41" s="122">
        <f>F41-E41</f>
        <v>-8</v>
      </c>
      <c r="H41" s="123">
        <f>(F41/E41)*100</f>
        <v>157.14285714285714</v>
      </c>
      <c r="I41" s="121"/>
    </row>
    <row r="42" spans="1:9" s="108" customFormat="1" ht="19.5" customHeight="1">
      <c r="A42" s="116" t="s">
        <v>239</v>
      </c>
      <c r="B42" s="111">
        <v>1046</v>
      </c>
      <c r="C42" s="122">
        <v>0</v>
      </c>
      <c r="D42" s="122">
        <v>-30</v>
      </c>
      <c r="E42" s="122">
        <v>-8</v>
      </c>
      <c r="F42" s="122">
        <v>-30</v>
      </c>
      <c r="G42" s="122">
        <f>F42-E42</f>
        <v>-22</v>
      </c>
      <c r="H42" s="123">
        <f>(F42/E42)*100</f>
        <v>375</v>
      </c>
      <c r="I42" s="121"/>
    </row>
    <row r="43" spans="1:9" s="108" customFormat="1" ht="19.5" customHeight="1">
      <c r="A43" s="116" t="s">
        <v>240</v>
      </c>
      <c r="B43" s="111">
        <v>1047</v>
      </c>
      <c r="C43" s="122">
        <v>0</v>
      </c>
      <c r="D43" s="122">
        <v>0</v>
      </c>
      <c r="E43" s="122">
        <v>-2</v>
      </c>
      <c r="F43" s="122">
        <v>0</v>
      </c>
      <c r="G43" s="122">
        <f>F43-E43</f>
        <v>2</v>
      </c>
      <c r="H43" s="123">
        <f>(F43/E43)*100</f>
        <v>0</v>
      </c>
      <c r="I43" s="121"/>
    </row>
    <row r="44" spans="1:9" s="108" customFormat="1" ht="51.75" customHeight="1">
      <c r="A44" s="116" t="s">
        <v>241</v>
      </c>
      <c r="B44" s="111">
        <v>1048</v>
      </c>
      <c r="C44" s="122">
        <v>-23</v>
      </c>
      <c r="D44" s="122">
        <v>-6</v>
      </c>
      <c r="E44" s="122">
        <v>0</v>
      </c>
      <c r="F44" s="122">
        <v>-6</v>
      </c>
      <c r="G44" s="122">
        <f>F44-E44</f>
        <v>-6</v>
      </c>
      <c r="H44" s="123" t="e">
        <f>(F44/E44)*100</f>
        <v>#DIV/0!</v>
      </c>
      <c r="I44" s="121"/>
    </row>
    <row r="45" spans="1:9" s="108" customFormat="1" ht="51.75" customHeight="1">
      <c r="A45" s="116" t="s">
        <v>242</v>
      </c>
      <c r="B45" s="111">
        <v>1049</v>
      </c>
      <c r="C45" s="122">
        <v>0</v>
      </c>
      <c r="D45" s="122">
        <v>-5</v>
      </c>
      <c r="E45" s="122">
        <v>0</v>
      </c>
      <c r="F45" s="122">
        <v>-5</v>
      </c>
      <c r="G45" s="122">
        <f>F45-E45</f>
        <v>-5</v>
      </c>
      <c r="H45" s="123" t="e">
        <f>(F45/E45)*100</f>
        <v>#DIV/0!</v>
      </c>
      <c r="I45" s="121"/>
    </row>
    <row r="46" spans="1:9" s="108" customFormat="1" ht="69" customHeight="1">
      <c r="A46" s="116" t="s">
        <v>243</v>
      </c>
      <c r="B46" s="111">
        <v>1050</v>
      </c>
      <c r="C46" s="122">
        <v>-44</v>
      </c>
      <c r="D46" s="122">
        <v>-29</v>
      </c>
      <c r="E46" s="122">
        <v>-43</v>
      </c>
      <c r="F46" s="122">
        <v>-29</v>
      </c>
      <c r="G46" s="122">
        <f>F46-E46</f>
        <v>14</v>
      </c>
      <c r="H46" s="123">
        <f>(F46/E46)*100</f>
        <v>67.44186046511628</v>
      </c>
      <c r="I46" s="121"/>
    </row>
    <row r="47" spans="1:9" s="108" customFormat="1" ht="19.5" customHeight="1">
      <c r="A47" s="116" t="s">
        <v>244</v>
      </c>
      <c r="B47" s="111" t="s">
        <v>245</v>
      </c>
      <c r="C47" s="122">
        <v>0</v>
      </c>
      <c r="D47" s="122">
        <v>0</v>
      </c>
      <c r="E47" s="122">
        <v>0</v>
      </c>
      <c r="F47" s="122">
        <v>0</v>
      </c>
      <c r="G47" s="122">
        <f>F47-E47</f>
        <v>0</v>
      </c>
      <c r="H47" s="123" t="e">
        <f>(F47/E47)*100</f>
        <v>#DIV/0!</v>
      </c>
      <c r="I47" s="121"/>
    </row>
    <row r="48" spans="1:9" s="108" customFormat="1" ht="19.5" customHeight="1">
      <c r="A48" s="116" t="s">
        <v>246</v>
      </c>
      <c r="B48" s="111">
        <v>1051</v>
      </c>
      <c r="C48" s="122">
        <v>-159</v>
      </c>
      <c r="D48" s="122">
        <f>D49+D50+D51+D52+D53</f>
        <v>-203</v>
      </c>
      <c r="E48" s="122">
        <v>-196</v>
      </c>
      <c r="F48" s="122">
        <f>F49+F50+F51+F52+F53</f>
        <v>-203</v>
      </c>
      <c r="G48" s="122">
        <f>F48-E48</f>
        <v>-7</v>
      </c>
      <c r="H48" s="123">
        <f>(F48/E48)*100</f>
        <v>103.57142857142858</v>
      </c>
      <c r="I48" s="121"/>
    </row>
    <row r="49" spans="1:9" s="108" customFormat="1" ht="19.5" customHeight="1">
      <c r="A49" s="116" t="s">
        <v>247</v>
      </c>
      <c r="B49" s="111"/>
      <c r="C49" s="122">
        <v>-34</v>
      </c>
      <c r="D49" s="122">
        <v>-18</v>
      </c>
      <c r="E49" s="122">
        <v>-34</v>
      </c>
      <c r="F49" s="122">
        <v>-18</v>
      </c>
      <c r="G49" s="122">
        <f>F49-E49</f>
        <v>16</v>
      </c>
      <c r="H49" s="123">
        <f>(F49/E49)*100</f>
        <v>52.94117647058824</v>
      </c>
      <c r="I49" s="121"/>
    </row>
    <row r="50" spans="1:9" s="108" customFormat="1" ht="19.5" customHeight="1">
      <c r="A50" s="116" t="s">
        <v>248</v>
      </c>
      <c r="B50" s="111"/>
      <c r="C50" s="122">
        <v>0</v>
      </c>
      <c r="D50" s="122">
        <v>-13</v>
      </c>
      <c r="E50" s="122">
        <v>-17</v>
      </c>
      <c r="F50" s="122">
        <v>-13</v>
      </c>
      <c r="G50" s="122">
        <f>F50-E50</f>
        <v>4</v>
      </c>
      <c r="H50" s="123">
        <f>(F50/E50)*100</f>
        <v>76.47058823529412</v>
      </c>
      <c r="I50" s="121"/>
    </row>
    <row r="51" spans="1:9" s="108" customFormat="1" ht="50.25" customHeight="1">
      <c r="A51" s="116" t="s">
        <v>249</v>
      </c>
      <c r="B51" s="111"/>
      <c r="C51" s="122">
        <v>-77</v>
      </c>
      <c r="D51" s="122">
        <v>-55</v>
      </c>
      <c r="E51" s="122">
        <v>-86</v>
      </c>
      <c r="F51" s="122">
        <v>-55</v>
      </c>
      <c r="G51" s="122">
        <f>F51-E51</f>
        <v>31</v>
      </c>
      <c r="H51" s="123">
        <f>(F51/E51)*100</f>
        <v>63.95348837209303</v>
      </c>
      <c r="I51" s="121"/>
    </row>
    <row r="52" spans="1:9" s="108" customFormat="1" ht="19.5" customHeight="1">
      <c r="A52" s="116" t="s">
        <v>250</v>
      </c>
      <c r="B52" s="111"/>
      <c r="C52" s="122">
        <v>-13</v>
      </c>
      <c r="D52" s="122">
        <v>-54</v>
      </c>
      <c r="E52" s="122">
        <v>-39</v>
      </c>
      <c r="F52" s="122">
        <v>-54</v>
      </c>
      <c r="G52" s="122">
        <f>F52-E52</f>
        <v>-15</v>
      </c>
      <c r="H52" s="123">
        <f>(F52/E52)*100</f>
        <v>138.46153846153845</v>
      </c>
      <c r="I52" s="121"/>
    </row>
    <row r="53" spans="1:9" s="108" customFormat="1" ht="19.5" customHeight="1">
      <c r="A53" s="116" t="s">
        <v>251</v>
      </c>
      <c r="B53" s="111"/>
      <c r="C53" s="122">
        <v>-35</v>
      </c>
      <c r="D53" s="122">
        <v>-63</v>
      </c>
      <c r="E53" s="122">
        <v>-20</v>
      </c>
      <c r="F53" s="122">
        <v>-63</v>
      </c>
      <c r="G53" s="122">
        <f>F53-E53</f>
        <v>-43</v>
      </c>
      <c r="H53" s="123">
        <f>(F53/E53)*100</f>
        <v>315</v>
      </c>
      <c r="I53" s="121"/>
    </row>
    <row r="54" spans="1:9" ht="19.5" customHeight="1">
      <c r="A54" s="116" t="s">
        <v>252</v>
      </c>
      <c r="B54" s="111">
        <v>1060</v>
      </c>
      <c r="C54" s="120">
        <f>SUM(C55:C61)</f>
        <v>-1120</v>
      </c>
      <c r="D54" s="120">
        <f>SUM(D55:D61)</f>
        <v>-1520</v>
      </c>
      <c r="E54" s="120">
        <f>SUM(E55:E61)</f>
        <v>-1215</v>
      </c>
      <c r="F54" s="120">
        <f>SUM(F55:F61)</f>
        <v>-1520</v>
      </c>
      <c r="G54" s="117">
        <f>F54-E54</f>
        <v>-305</v>
      </c>
      <c r="H54" s="119">
        <f>(F54/E54)*100</f>
        <v>125.10288065843622</v>
      </c>
      <c r="I54" s="121"/>
    </row>
    <row r="55" spans="1:9" s="108" customFormat="1" ht="19.5" customHeight="1">
      <c r="A55" s="116" t="s">
        <v>253</v>
      </c>
      <c r="B55" s="111">
        <v>1061</v>
      </c>
      <c r="C55" s="122">
        <v>0</v>
      </c>
      <c r="D55" s="122">
        <v>0</v>
      </c>
      <c r="E55" s="122">
        <v>0</v>
      </c>
      <c r="F55" s="122">
        <v>0</v>
      </c>
      <c r="G55" s="122">
        <f>F55-E55</f>
        <v>0</v>
      </c>
      <c r="H55" s="123" t="e">
        <f>(F55/E55)*100</f>
        <v>#DIV/0!</v>
      </c>
      <c r="I55" s="121"/>
    </row>
    <row r="56" spans="1:9" s="108" customFormat="1" ht="19.5" customHeight="1">
      <c r="A56" s="116" t="s">
        <v>254</v>
      </c>
      <c r="B56" s="111">
        <v>1062</v>
      </c>
      <c r="C56" s="122">
        <v>0</v>
      </c>
      <c r="D56" s="122">
        <v>0</v>
      </c>
      <c r="E56" s="122">
        <v>0</v>
      </c>
      <c r="F56" s="122">
        <v>0</v>
      </c>
      <c r="G56" s="122">
        <f>F56-E56</f>
        <v>0</v>
      </c>
      <c r="H56" s="123" t="e">
        <f>(F56/E56)*100</f>
        <v>#DIV/0!</v>
      </c>
      <c r="I56" s="121"/>
    </row>
    <row r="57" spans="1:9" s="108" customFormat="1" ht="19.5" customHeight="1">
      <c r="A57" s="116" t="s">
        <v>231</v>
      </c>
      <c r="B57" s="111">
        <v>1063</v>
      </c>
      <c r="C57" s="122">
        <v>-731</v>
      </c>
      <c r="D57" s="122">
        <v>-983</v>
      </c>
      <c r="E57" s="122">
        <v>-785</v>
      </c>
      <c r="F57" s="122">
        <v>-983</v>
      </c>
      <c r="G57" s="122">
        <f>F57-E57</f>
        <v>-198</v>
      </c>
      <c r="H57" s="123">
        <f>(F57/E57)*100</f>
        <v>125.22292993630573</v>
      </c>
      <c r="I57" s="121"/>
    </row>
    <row r="58" spans="1:9" s="108" customFormat="1" ht="19.5" customHeight="1">
      <c r="A58" s="116" t="s">
        <v>232</v>
      </c>
      <c r="B58" s="111">
        <v>1064</v>
      </c>
      <c r="C58" s="122">
        <v>-155</v>
      </c>
      <c r="D58" s="122">
        <v>-209</v>
      </c>
      <c r="E58" s="122">
        <v>-173</v>
      </c>
      <c r="F58" s="122">
        <v>-209</v>
      </c>
      <c r="G58" s="122">
        <f>F58-E58</f>
        <v>-36</v>
      </c>
      <c r="H58" s="123">
        <f>(F58/E58)*100</f>
        <v>120.80924855491328</v>
      </c>
      <c r="I58" s="121"/>
    </row>
    <row r="59" spans="1:9" s="108" customFormat="1" ht="19.5" customHeight="1">
      <c r="A59" s="116" t="s">
        <v>255</v>
      </c>
      <c r="B59" s="111">
        <v>1065</v>
      </c>
      <c r="C59" s="122">
        <v>-59</v>
      </c>
      <c r="D59" s="122">
        <v>-75</v>
      </c>
      <c r="E59" s="122">
        <v>-61</v>
      </c>
      <c r="F59" s="122">
        <v>-75</v>
      </c>
      <c r="G59" s="122">
        <f>F59-E59</f>
        <v>-14</v>
      </c>
      <c r="H59" s="123">
        <f>(F59/E59)*100</f>
        <v>122.95081967213115</v>
      </c>
      <c r="I59" s="121"/>
    </row>
    <row r="60" spans="1:9" s="108" customFormat="1" ht="19.5" customHeight="1">
      <c r="A60" s="116" t="s">
        <v>256</v>
      </c>
      <c r="B60" s="111">
        <v>1066</v>
      </c>
      <c r="C60" s="122">
        <v>0</v>
      </c>
      <c r="D60" s="122">
        <v>0</v>
      </c>
      <c r="E60" s="122">
        <v>0</v>
      </c>
      <c r="F60" s="122">
        <v>0</v>
      </c>
      <c r="G60" s="122">
        <f>F60-E60</f>
        <v>0</v>
      </c>
      <c r="H60" s="123" t="e">
        <f>(F60/E60)*100</f>
        <v>#DIV/0!</v>
      </c>
      <c r="I60" s="121"/>
    </row>
    <row r="61" spans="1:9" s="108" customFormat="1" ht="19.5" customHeight="1">
      <c r="A61" s="116" t="s">
        <v>257</v>
      </c>
      <c r="B61" s="111">
        <v>1067</v>
      </c>
      <c r="C61" s="122">
        <v>-175</v>
      </c>
      <c r="D61" s="122">
        <f>D62+D63+D64+D65+D66+D67+D68+D69</f>
        <v>-253</v>
      </c>
      <c r="E61" s="122">
        <f>(E62+E63+E64+E65+E66+E67+E68+E69)</f>
        <v>-196</v>
      </c>
      <c r="F61" s="122">
        <f>F62+F63+F64+F65+F66+F67+F68+F69</f>
        <v>-253</v>
      </c>
      <c r="G61" s="122">
        <f>F61-E61</f>
        <v>-57</v>
      </c>
      <c r="H61" s="123">
        <f>(F61/E61)*100</f>
        <v>129.08163265306123</v>
      </c>
      <c r="I61" s="121"/>
    </row>
    <row r="62" spans="1:9" s="108" customFormat="1" ht="19.5" customHeight="1">
      <c r="A62" s="116" t="s">
        <v>258</v>
      </c>
      <c r="B62" s="111"/>
      <c r="C62" s="122">
        <v>-25</v>
      </c>
      <c r="D62" s="122">
        <v>-29</v>
      </c>
      <c r="E62" s="122">
        <v>-12</v>
      </c>
      <c r="F62" s="122">
        <v>-29</v>
      </c>
      <c r="G62" s="122">
        <f>F62-E62</f>
        <v>-17</v>
      </c>
      <c r="H62" s="123">
        <f>(F62/E62)*100</f>
        <v>241.66666666666666</v>
      </c>
      <c r="I62" s="121"/>
    </row>
    <row r="63" spans="1:9" s="108" customFormat="1" ht="50.25" customHeight="1">
      <c r="A63" s="116" t="s">
        <v>259</v>
      </c>
      <c r="B63" s="111"/>
      <c r="C63" s="122">
        <v>-107</v>
      </c>
      <c r="D63" s="122">
        <v>-94</v>
      </c>
      <c r="E63" s="122">
        <v>-153</v>
      </c>
      <c r="F63" s="122">
        <v>-94</v>
      </c>
      <c r="G63" s="122">
        <f>F63-E63</f>
        <v>59</v>
      </c>
      <c r="H63" s="123">
        <f>(F63/E63)*100</f>
        <v>61.43790849673203</v>
      </c>
      <c r="I63" s="121"/>
    </row>
    <row r="64" spans="1:9" s="108" customFormat="1" ht="32.25" customHeight="1">
      <c r="A64" s="116" t="s">
        <v>260</v>
      </c>
      <c r="B64" s="111"/>
      <c r="C64" s="122">
        <v>0</v>
      </c>
      <c r="D64" s="122">
        <v>0</v>
      </c>
      <c r="E64" s="122">
        <v>-9</v>
      </c>
      <c r="F64" s="122">
        <v>0</v>
      </c>
      <c r="G64" s="122">
        <f>F64-E64</f>
        <v>9</v>
      </c>
      <c r="H64" s="123">
        <f>(F64/E64)*100</f>
        <v>0</v>
      </c>
      <c r="I64" s="121"/>
    </row>
    <row r="65" spans="1:9" s="108" customFormat="1" ht="40.5" customHeight="1">
      <c r="A65" s="116" t="s">
        <v>261</v>
      </c>
      <c r="B65" s="111"/>
      <c r="C65" s="122">
        <v>-4</v>
      </c>
      <c r="D65" s="122">
        <v>-25</v>
      </c>
      <c r="E65" s="122">
        <v>0</v>
      </c>
      <c r="F65" s="122">
        <v>-25</v>
      </c>
      <c r="G65" s="122">
        <f>F65-E65</f>
        <v>-25</v>
      </c>
      <c r="H65" s="123" t="e">
        <f>(F65/E65)*100</f>
        <v>#DIV/0!</v>
      </c>
      <c r="I65" s="121"/>
    </row>
    <row r="66" spans="1:9" s="108" customFormat="1" ht="47.25" customHeight="1">
      <c r="A66" s="116" t="s">
        <v>262</v>
      </c>
      <c r="B66" s="111"/>
      <c r="C66" s="122">
        <v>0</v>
      </c>
      <c r="D66" s="122">
        <v>-40</v>
      </c>
      <c r="E66" s="122">
        <v>0</v>
      </c>
      <c r="F66" s="122">
        <v>-40</v>
      </c>
      <c r="G66" s="122">
        <f>F66-E66</f>
        <v>-40</v>
      </c>
      <c r="H66" s="123" t="e">
        <f>(F66/E66)*100</f>
        <v>#DIV/0!</v>
      </c>
      <c r="I66" s="121"/>
    </row>
    <row r="67" spans="1:9" s="108" customFormat="1" ht="37.5" customHeight="1">
      <c r="A67" s="116" t="s">
        <v>263</v>
      </c>
      <c r="B67" s="111"/>
      <c r="C67" s="122">
        <v>-18</v>
      </c>
      <c r="D67" s="122">
        <v>-17</v>
      </c>
      <c r="E67" s="122">
        <v>-14</v>
      </c>
      <c r="F67" s="122">
        <v>-17</v>
      </c>
      <c r="G67" s="122">
        <f>F67-E67</f>
        <v>-3</v>
      </c>
      <c r="H67" s="123">
        <f>(F67/E67)*100</f>
        <v>121.42857142857142</v>
      </c>
      <c r="I67" s="121"/>
    </row>
    <row r="68" spans="1:9" s="108" customFormat="1" ht="19.5" customHeight="1">
      <c r="A68" s="116" t="s">
        <v>264</v>
      </c>
      <c r="B68" s="111"/>
      <c r="C68" s="122">
        <v>-5</v>
      </c>
      <c r="D68" s="122">
        <v>-5</v>
      </c>
      <c r="E68" s="122">
        <v>-5</v>
      </c>
      <c r="F68" s="122">
        <v>-5</v>
      </c>
      <c r="G68" s="122">
        <f>F68-E68</f>
        <v>0</v>
      </c>
      <c r="H68" s="123">
        <f>(F68/E68)*100</f>
        <v>100</v>
      </c>
      <c r="I68" s="121"/>
    </row>
    <row r="69" spans="1:9" s="108" customFormat="1" ht="19.5" customHeight="1">
      <c r="A69" s="116" t="s">
        <v>265</v>
      </c>
      <c r="B69" s="111"/>
      <c r="C69" s="122">
        <v>-17</v>
      </c>
      <c r="D69" s="122">
        <v>-43</v>
      </c>
      <c r="E69" s="122">
        <v>-3</v>
      </c>
      <c r="F69" s="122">
        <v>-43</v>
      </c>
      <c r="G69" s="122">
        <f>F69-E69</f>
        <v>-40</v>
      </c>
      <c r="H69" s="123">
        <f>(F69/E69)*100</f>
        <v>1433.3333333333335</v>
      </c>
      <c r="I69" s="121"/>
    </row>
    <row r="70" spans="1:9" s="108" customFormat="1" ht="19.5" customHeight="1">
      <c r="A70" s="116" t="s">
        <v>266</v>
      </c>
      <c r="B70" s="111">
        <v>1070</v>
      </c>
      <c r="C70" s="120">
        <f>SUM(C71:C73)</f>
        <v>155</v>
      </c>
      <c r="D70" s="120">
        <f>SUM(D71:D73)</f>
        <v>257</v>
      </c>
      <c r="E70" s="120">
        <f>SUM(E71:E73)</f>
        <v>200</v>
      </c>
      <c r="F70" s="120">
        <f>SUM(F71:F73)</f>
        <v>257</v>
      </c>
      <c r="G70" s="117">
        <f>F70-E70</f>
        <v>57</v>
      </c>
      <c r="H70" s="119">
        <f>(F70/E70)*100</f>
        <v>128.5</v>
      </c>
      <c r="I70" s="121"/>
    </row>
    <row r="71" spans="1:9" s="108" customFormat="1" ht="19.5" customHeight="1">
      <c r="A71" s="116" t="s">
        <v>68</v>
      </c>
      <c r="B71" s="111">
        <v>1071</v>
      </c>
      <c r="C71" s="122">
        <v>0</v>
      </c>
      <c r="D71" s="122">
        <v>0</v>
      </c>
      <c r="E71" s="122">
        <v>0</v>
      </c>
      <c r="F71" s="122">
        <v>0</v>
      </c>
      <c r="G71" s="122">
        <f>F71-E71</f>
        <v>0</v>
      </c>
      <c r="H71" s="123" t="e">
        <f>(F71/E71)*100</f>
        <v>#DIV/0!</v>
      </c>
      <c r="I71" s="121"/>
    </row>
    <row r="72" spans="1:9" s="108" customFormat="1" ht="19.5" customHeight="1">
      <c r="A72" s="116" t="s">
        <v>267</v>
      </c>
      <c r="B72" s="111">
        <v>1072</v>
      </c>
      <c r="C72" s="122">
        <v>0</v>
      </c>
      <c r="D72" s="122">
        <v>0</v>
      </c>
      <c r="E72" s="122">
        <v>0</v>
      </c>
      <c r="F72" s="122">
        <v>0</v>
      </c>
      <c r="G72" s="122">
        <f>F72-E72</f>
        <v>0</v>
      </c>
      <c r="H72" s="123" t="e">
        <f>(F72/E72)*100</f>
        <v>#DIV/0!</v>
      </c>
      <c r="I72" s="121"/>
    </row>
    <row r="73" spans="1:9" s="108" customFormat="1" ht="19.5" customHeight="1">
      <c r="A73" s="116" t="s">
        <v>268</v>
      </c>
      <c r="B73" s="111">
        <v>1073</v>
      </c>
      <c r="C73" s="117">
        <f>C74+C75+C76</f>
        <v>155</v>
      </c>
      <c r="D73" s="117">
        <f>F73</f>
        <v>257</v>
      </c>
      <c r="E73" s="117">
        <f>E74+E75+E76</f>
        <v>200</v>
      </c>
      <c r="F73" s="117">
        <f>F74+F75+F76</f>
        <v>257</v>
      </c>
      <c r="G73" s="117">
        <f>F73-E73</f>
        <v>57</v>
      </c>
      <c r="H73" s="119">
        <f>(F73/E73)*100</f>
        <v>128.5</v>
      </c>
      <c r="I73" s="121"/>
    </row>
    <row r="74" spans="1:9" s="108" customFormat="1" ht="19.5" customHeight="1">
      <c r="A74" s="116" t="s">
        <v>269</v>
      </c>
      <c r="B74" s="111"/>
      <c r="C74" s="122">
        <v>19</v>
      </c>
      <c r="D74" s="127">
        <v>113</v>
      </c>
      <c r="E74" s="127">
        <v>0</v>
      </c>
      <c r="F74" s="127">
        <v>113</v>
      </c>
      <c r="G74" s="122">
        <f>F74-E74</f>
        <v>113</v>
      </c>
      <c r="H74" s="123" t="e">
        <f>(F74/E74)*100</f>
        <v>#DIV/0!</v>
      </c>
      <c r="I74" s="121"/>
    </row>
    <row r="75" spans="1:9" s="108" customFormat="1" ht="19.5" customHeight="1">
      <c r="A75" s="116" t="s">
        <v>270</v>
      </c>
      <c r="B75" s="111"/>
      <c r="C75" s="122">
        <v>135</v>
      </c>
      <c r="D75" s="127">
        <v>118</v>
      </c>
      <c r="E75" s="127">
        <v>148</v>
      </c>
      <c r="F75" s="127">
        <v>118</v>
      </c>
      <c r="G75" s="122">
        <f>F75-E75</f>
        <v>-30</v>
      </c>
      <c r="H75" s="123">
        <f>(F75/E75)*100</f>
        <v>79.72972972972973</v>
      </c>
      <c r="I75" s="121"/>
    </row>
    <row r="76" spans="1:9" s="108" customFormat="1" ht="19.5" customHeight="1">
      <c r="A76" s="116" t="s">
        <v>271</v>
      </c>
      <c r="B76" s="111"/>
      <c r="C76" s="122">
        <v>1</v>
      </c>
      <c r="D76" s="127">
        <v>26</v>
      </c>
      <c r="E76" s="127">
        <v>52</v>
      </c>
      <c r="F76" s="127">
        <v>26</v>
      </c>
      <c r="G76" s="122">
        <f>F76-E76</f>
        <v>-26</v>
      </c>
      <c r="H76" s="123">
        <f>(F76/E76)*100</f>
        <v>50</v>
      </c>
      <c r="I76" s="121"/>
    </row>
    <row r="77" spans="1:9" s="108" customFormat="1" ht="19.5" customHeight="1">
      <c r="A77" s="128" t="s">
        <v>272</v>
      </c>
      <c r="B77" s="111">
        <v>1080</v>
      </c>
      <c r="C77" s="120">
        <f>SUM(C78:C83)</f>
        <v>-135</v>
      </c>
      <c r="D77" s="120">
        <f>SUM(D78:D83)</f>
        <v>-153</v>
      </c>
      <c r="E77" s="120">
        <v>0</v>
      </c>
      <c r="F77" s="120">
        <f>SUM(F78:F83)</f>
        <v>-153</v>
      </c>
      <c r="G77" s="117">
        <f>F77-E77</f>
        <v>-153</v>
      </c>
      <c r="H77" s="119" t="e">
        <f>(F77/E77)*100</f>
        <v>#DIV/0!</v>
      </c>
      <c r="I77" s="121"/>
    </row>
    <row r="78" spans="1:9" s="108" customFormat="1" ht="19.5" customHeight="1">
      <c r="A78" s="116" t="s">
        <v>68</v>
      </c>
      <c r="B78" s="111">
        <v>1081</v>
      </c>
      <c r="C78" s="122">
        <v>0</v>
      </c>
      <c r="D78" s="122">
        <v>0</v>
      </c>
      <c r="E78" s="122">
        <v>0</v>
      </c>
      <c r="F78" s="122">
        <v>0</v>
      </c>
      <c r="G78" s="122">
        <f>F78-E78</f>
        <v>0</v>
      </c>
      <c r="H78" s="123" t="e">
        <f>(F78/E78)*100</f>
        <v>#DIV/0!</v>
      </c>
      <c r="I78" s="121"/>
    </row>
    <row r="79" spans="1:9" s="108" customFormat="1" ht="19.5" customHeight="1">
      <c r="A79" s="116" t="s">
        <v>273</v>
      </c>
      <c r="B79" s="111">
        <v>1082</v>
      </c>
      <c r="C79" s="122">
        <v>0</v>
      </c>
      <c r="D79" s="122">
        <v>0</v>
      </c>
      <c r="E79" s="122">
        <v>0</v>
      </c>
      <c r="F79" s="122">
        <v>0</v>
      </c>
      <c r="G79" s="122">
        <f>F79-E79</f>
        <v>0</v>
      </c>
      <c r="H79" s="123" t="e">
        <f>(F79/E79)*100</f>
        <v>#DIV/0!</v>
      </c>
      <c r="I79" s="121"/>
    </row>
    <row r="80" spans="1:9" s="108" customFormat="1" ht="19.5" customHeight="1">
      <c r="A80" s="116" t="s">
        <v>274</v>
      </c>
      <c r="B80" s="111">
        <v>1083</v>
      </c>
      <c r="C80" s="122">
        <v>0</v>
      </c>
      <c r="D80" s="122">
        <v>0</v>
      </c>
      <c r="E80" s="122">
        <v>0</v>
      </c>
      <c r="F80" s="122">
        <v>0</v>
      </c>
      <c r="G80" s="122">
        <f>F80-E80</f>
        <v>0</v>
      </c>
      <c r="H80" s="123" t="e">
        <f>(F80/E80)*100</f>
        <v>#DIV/0!</v>
      </c>
      <c r="I80" s="121"/>
    </row>
    <row r="81" spans="1:9" s="108" customFormat="1" ht="19.5" customHeight="1">
      <c r="A81" s="116" t="s">
        <v>275</v>
      </c>
      <c r="B81" s="111">
        <v>1084</v>
      </c>
      <c r="C81" s="122">
        <v>0</v>
      </c>
      <c r="D81" s="122">
        <v>0</v>
      </c>
      <c r="E81" s="122">
        <v>0</v>
      </c>
      <c r="F81" s="122">
        <v>0</v>
      </c>
      <c r="G81" s="122">
        <f>F81-E81</f>
        <v>0</v>
      </c>
      <c r="H81" s="123" t="e">
        <f>(F81/E81)*100</f>
        <v>#DIV/0!</v>
      </c>
      <c r="I81" s="121"/>
    </row>
    <row r="82" spans="1:9" s="108" customFormat="1" ht="19.5" customHeight="1">
      <c r="A82" s="116" t="s">
        <v>276</v>
      </c>
      <c r="B82" s="111">
        <v>1085</v>
      </c>
      <c r="C82" s="122">
        <v>0</v>
      </c>
      <c r="D82" s="122">
        <v>0</v>
      </c>
      <c r="E82" s="122">
        <v>0</v>
      </c>
      <c r="F82" s="122">
        <v>0</v>
      </c>
      <c r="G82" s="122">
        <f>F82-E82</f>
        <v>0</v>
      </c>
      <c r="H82" s="123" t="e">
        <f>(F82/E82)*100</f>
        <v>#DIV/0!</v>
      </c>
      <c r="I82" s="121"/>
    </row>
    <row r="83" spans="1:9" s="108" customFormat="1" ht="19.5" customHeight="1">
      <c r="A83" s="116" t="s">
        <v>277</v>
      </c>
      <c r="B83" s="111">
        <v>1086</v>
      </c>
      <c r="C83" s="117">
        <v>-135</v>
      </c>
      <c r="D83" s="117">
        <f>F83</f>
        <v>-153</v>
      </c>
      <c r="E83" s="117">
        <f>E84+E85+E86+E87</f>
        <v>-88</v>
      </c>
      <c r="F83" s="117">
        <f>F84+F85+F86+F87</f>
        <v>-153</v>
      </c>
      <c r="G83" s="117">
        <f>F83-E83</f>
        <v>-65</v>
      </c>
      <c r="H83" s="119">
        <f>(F83/E83)*100</f>
        <v>173.86363636363635</v>
      </c>
      <c r="I83" s="121"/>
    </row>
    <row r="84" spans="1:9" s="108" customFormat="1" ht="19.5" customHeight="1">
      <c r="A84" s="116" t="s">
        <v>278</v>
      </c>
      <c r="B84" s="111"/>
      <c r="C84" s="122">
        <v>-23</v>
      </c>
      <c r="D84" s="127">
        <f>F84</f>
        <v>-12</v>
      </c>
      <c r="E84" s="127">
        <v>-37</v>
      </c>
      <c r="F84" s="127">
        <v>-12</v>
      </c>
      <c r="G84" s="122">
        <f>F84-E84</f>
        <v>25</v>
      </c>
      <c r="H84" s="123">
        <f>(F84/E84)*100</f>
        <v>32.432432432432435</v>
      </c>
      <c r="I84" s="121"/>
    </row>
    <row r="85" spans="1:9" s="108" customFormat="1" ht="19.5" customHeight="1">
      <c r="A85" s="116" t="s">
        <v>279</v>
      </c>
      <c r="B85" s="111"/>
      <c r="C85" s="122">
        <v>-23</v>
      </c>
      <c r="D85" s="127">
        <f>F85</f>
        <v>-23</v>
      </c>
      <c r="E85" s="127">
        <v>-26</v>
      </c>
      <c r="F85" s="127">
        <v>-23</v>
      </c>
      <c r="G85" s="122">
        <f>F85-E85</f>
        <v>3</v>
      </c>
      <c r="H85" s="123">
        <f>(F85/E85)*100</f>
        <v>88.46153846153845</v>
      </c>
      <c r="I85" s="121"/>
    </row>
    <row r="86" spans="1:9" s="108" customFormat="1" ht="19.5" customHeight="1">
      <c r="A86" s="116" t="s">
        <v>280</v>
      </c>
      <c r="B86" s="111"/>
      <c r="C86" s="122">
        <v>-2</v>
      </c>
      <c r="D86" s="127">
        <f>F86</f>
        <v>0</v>
      </c>
      <c r="E86" s="127">
        <v>0</v>
      </c>
      <c r="F86" s="127">
        <v>0</v>
      </c>
      <c r="G86" s="122">
        <f>F86-E86</f>
        <v>0</v>
      </c>
      <c r="H86" s="123" t="e">
        <f>(F86/E86)*100</f>
        <v>#DIV/0!</v>
      </c>
      <c r="I86" s="121"/>
    </row>
    <row r="87" spans="1:9" s="108" customFormat="1" ht="19.5" customHeight="1">
      <c r="A87" s="116" t="s">
        <v>271</v>
      </c>
      <c r="B87" s="111"/>
      <c r="C87" s="122">
        <v>-87</v>
      </c>
      <c r="D87" s="127">
        <f>F87</f>
        <v>-118</v>
      </c>
      <c r="E87" s="127">
        <v>-25</v>
      </c>
      <c r="F87" s="127">
        <v>-118</v>
      </c>
      <c r="G87" s="122">
        <f>F87-E87</f>
        <v>-93</v>
      </c>
      <c r="H87" s="123">
        <f>(F87/E87)*100</f>
        <v>472</v>
      </c>
      <c r="I87" s="121"/>
    </row>
    <row r="88" spans="1:9" s="34" customFormat="1" ht="19.5" customHeight="1">
      <c r="A88" s="115" t="s">
        <v>72</v>
      </c>
      <c r="B88" s="124">
        <v>1100</v>
      </c>
      <c r="C88" s="129">
        <f>SUM(C25,C26,C54,C70,C77)</f>
        <v>-896</v>
      </c>
      <c r="D88" s="129">
        <f>SUM(D25,D26,D54,D70,D77)</f>
        <v>-3379</v>
      </c>
      <c r="E88" s="129">
        <f>SUM(E25,E26,E54,E70,E77)</f>
        <v>-4068</v>
      </c>
      <c r="F88" s="129">
        <f>SUM(F25,F26,F54,F70,F77)</f>
        <v>-3379</v>
      </c>
      <c r="G88" s="117">
        <f>F88-E88</f>
        <v>689</v>
      </c>
      <c r="H88" s="119">
        <f>(F88/E88)*100</f>
        <v>83.06293018682399</v>
      </c>
      <c r="I88" s="126"/>
    </row>
    <row r="89" spans="1:9" ht="19.5" customHeight="1">
      <c r="A89" s="116" t="s">
        <v>281</v>
      </c>
      <c r="B89" s="111">
        <v>1110</v>
      </c>
      <c r="C89" s="122">
        <v>0</v>
      </c>
      <c r="D89" s="122">
        <v>0</v>
      </c>
      <c r="E89" s="122">
        <v>0</v>
      </c>
      <c r="F89" s="122">
        <v>0</v>
      </c>
      <c r="G89" s="122">
        <f>F89-E89</f>
        <v>0</v>
      </c>
      <c r="H89" s="123" t="e">
        <f>(F89/E89)*100</f>
        <v>#DIV/0!</v>
      </c>
      <c r="I89" s="121"/>
    </row>
    <row r="90" spans="1:9" ht="19.5" customHeight="1">
      <c r="A90" s="116" t="s">
        <v>282</v>
      </c>
      <c r="B90" s="111">
        <v>1120</v>
      </c>
      <c r="C90" s="122">
        <v>0</v>
      </c>
      <c r="D90" s="122">
        <v>0</v>
      </c>
      <c r="E90" s="122">
        <v>0</v>
      </c>
      <c r="F90" s="122">
        <v>0</v>
      </c>
      <c r="G90" s="122">
        <f>F90-E90</f>
        <v>0</v>
      </c>
      <c r="H90" s="123" t="e">
        <f>(F90/E90)*100</f>
        <v>#DIV/0!</v>
      </c>
      <c r="I90" s="121"/>
    </row>
    <row r="91" spans="1:9" ht="19.5" customHeight="1">
      <c r="A91" s="116" t="s">
        <v>283</v>
      </c>
      <c r="B91" s="111">
        <v>1130</v>
      </c>
      <c r="C91" s="120">
        <f>C92</f>
        <v>92</v>
      </c>
      <c r="D91" s="120">
        <f>D92</f>
        <v>91.8</v>
      </c>
      <c r="E91" s="120">
        <f>E92</f>
        <v>37</v>
      </c>
      <c r="F91" s="120">
        <f>F92</f>
        <v>91.8</v>
      </c>
      <c r="G91" s="117">
        <f>F91-E91</f>
        <v>54.8</v>
      </c>
      <c r="H91" s="119">
        <f>(F91/E91)*100</f>
        <v>248.1081081081081</v>
      </c>
      <c r="I91" s="121"/>
    </row>
    <row r="92" spans="1:9" ht="19.5" customHeight="1">
      <c r="A92" s="116" t="s">
        <v>284</v>
      </c>
      <c r="B92" s="111"/>
      <c r="C92" s="122">
        <v>92</v>
      </c>
      <c r="D92" s="127">
        <f>F92</f>
        <v>91.8</v>
      </c>
      <c r="E92" s="127">
        <v>37</v>
      </c>
      <c r="F92" s="127">
        <v>91.8</v>
      </c>
      <c r="G92" s="122">
        <f>F92-E92</f>
        <v>54.8</v>
      </c>
      <c r="H92" s="119">
        <f>(F92/E92)*100</f>
        <v>248.1081081081081</v>
      </c>
      <c r="I92" s="121"/>
    </row>
    <row r="93" spans="1:9" ht="19.5" customHeight="1">
      <c r="A93" s="116" t="s">
        <v>285</v>
      </c>
      <c r="B93" s="111">
        <v>1140</v>
      </c>
      <c r="C93" s="130">
        <v>0</v>
      </c>
      <c r="D93" s="130">
        <f>D94</f>
        <v>-22</v>
      </c>
      <c r="E93" s="120">
        <f>E94</f>
        <v>0</v>
      </c>
      <c r="F93" s="130">
        <f>F94</f>
        <v>-22</v>
      </c>
      <c r="G93" s="117">
        <f>F93-E93</f>
        <v>-22</v>
      </c>
      <c r="H93" s="119" t="e">
        <f>(F93/E93)*100</f>
        <v>#DIV/0!</v>
      </c>
      <c r="I93" s="121"/>
    </row>
    <row r="94" spans="1:9" ht="19.5" customHeight="1">
      <c r="A94" s="116" t="s">
        <v>286</v>
      </c>
      <c r="B94" s="111"/>
      <c r="C94" s="122">
        <v>0</v>
      </c>
      <c r="D94" s="122">
        <f>F94</f>
        <v>-22</v>
      </c>
      <c r="E94" s="122">
        <v>0</v>
      </c>
      <c r="F94" s="122">
        <v>-22</v>
      </c>
      <c r="G94" s="122">
        <f>F94-E94</f>
        <v>-22</v>
      </c>
      <c r="H94" s="123" t="e">
        <f>(F94/E94)*100</f>
        <v>#DIV/0!</v>
      </c>
      <c r="I94" s="121"/>
    </row>
    <row r="95" spans="1:9" ht="19.5" customHeight="1">
      <c r="A95" s="116" t="s">
        <v>79</v>
      </c>
      <c r="B95" s="111">
        <v>1150</v>
      </c>
      <c r="C95" s="120">
        <f>SUM(C96:C97)</f>
        <v>260</v>
      </c>
      <c r="D95" s="120">
        <f>SUM(D96:D97)</f>
        <v>200</v>
      </c>
      <c r="E95" s="120">
        <f>SUM(E96:E97)</f>
        <v>168</v>
      </c>
      <c r="F95" s="120">
        <f>SUM(F96:F97)</f>
        <v>200</v>
      </c>
      <c r="G95" s="117">
        <f>F95-E95</f>
        <v>32</v>
      </c>
      <c r="H95" s="119">
        <f>(F95/E95)*100</f>
        <v>119.04761904761905</v>
      </c>
      <c r="I95" s="121"/>
    </row>
    <row r="96" spans="1:9" ht="19.5" customHeight="1">
      <c r="A96" s="116" t="s">
        <v>68</v>
      </c>
      <c r="B96" s="111">
        <v>1151</v>
      </c>
      <c r="C96" s="122">
        <v>0</v>
      </c>
      <c r="D96" s="127">
        <v>0</v>
      </c>
      <c r="E96" s="127">
        <v>0</v>
      </c>
      <c r="F96" s="127">
        <v>0</v>
      </c>
      <c r="G96" s="122">
        <f>F96-E96</f>
        <v>0</v>
      </c>
      <c r="H96" s="123" t="e">
        <f>(F96/E96)*100</f>
        <v>#DIV/0!</v>
      </c>
      <c r="I96" s="121"/>
    </row>
    <row r="97" spans="1:9" ht="19.5" customHeight="1">
      <c r="A97" s="116" t="s">
        <v>287</v>
      </c>
      <c r="B97" s="111">
        <v>1152</v>
      </c>
      <c r="C97" s="122">
        <f>C98+C99+C100+C101+C102</f>
        <v>260</v>
      </c>
      <c r="D97" s="127">
        <f>D98+D99+D100+D101+D102</f>
        <v>200</v>
      </c>
      <c r="E97" s="127">
        <f>E98+E99+E100+E101+E102</f>
        <v>168</v>
      </c>
      <c r="F97" s="127">
        <f>F98+F99+F100+F101+F102</f>
        <v>200</v>
      </c>
      <c r="G97" s="122">
        <f>F97-E97</f>
        <v>32</v>
      </c>
      <c r="H97" s="123">
        <f>(F97/E97)*100</f>
        <v>119.04761904761905</v>
      </c>
      <c r="I97" s="121"/>
    </row>
    <row r="98" spans="1:9" ht="19.5" customHeight="1">
      <c r="A98" s="116" t="s">
        <v>288</v>
      </c>
      <c r="B98" s="111"/>
      <c r="C98" s="122">
        <v>17</v>
      </c>
      <c r="D98" s="127">
        <f>F98</f>
        <v>13</v>
      </c>
      <c r="E98" s="127">
        <v>20</v>
      </c>
      <c r="F98" s="127">
        <v>13</v>
      </c>
      <c r="G98" s="122">
        <f>F98-E98</f>
        <v>-7</v>
      </c>
      <c r="H98" s="123">
        <f>(F98/E98)*100</f>
        <v>65</v>
      </c>
      <c r="I98" s="121"/>
    </row>
    <row r="99" spans="1:9" ht="19.5" customHeight="1">
      <c r="A99" s="116" t="s">
        <v>289</v>
      </c>
      <c r="B99" s="111"/>
      <c r="C99" s="122">
        <v>71</v>
      </c>
      <c r="D99" s="127">
        <f>F99</f>
        <v>31</v>
      </c>
      <c r="E99" s="127">
        <v>50</v>
      </c>
      <c r="F99" s="127">
        <v>31</v>
      </c>
      <c r="G99" s="122">
        <f>F99-E99</f>
        <v>-19</v>
      </c>
      <c r="H99" s="123">
        <f>(F99/E99)*100</f>
        <v>62</v>
      </c>
      <c r="I99" s="121"/>
    </row>
    <row r="100" spans="1:9" ht="19.5" customHeight="1">
      <c r="A100" s="116" t="s">
        <v>290</v>
      </c>
      <c r="B100" s="111"/>
      <c r="C100" s="122">
        <v>22</v>
      </c>
      <c r="D100" s="127">
        <f>F100</f>
        <v>22</v>
      </c>
      <c r="E100" s="127">
        <v>28</v>
      </c>
      <c r="F100" s="127">
        <v>22</v>
      </c>
      <c r="G100" s="122">
        <f>F100-E100</f>
        <v>-6</v>
      </c>
      <c r="H100" s="123">
        <f>(F100/E100)*100</f>
        <v>78.57142857142857</v>
      </c>
      <c r="I100" s="121"/>
    </row>
    <row r="101" spans="1:9" ht="19.5" customHeight="1">
      <c r="A101" s="116" t="s">
        <v>291</v>
      </c>
      <c r="B101" s="111"/>
      <c r="C101" s="122">
        <v>15</v>
      </c>
      <c r="D101" s="127">
        <f>F101</f>
        <v>18</v>
      </c>
      <c r="E101" s="127">
        <v>8</v>
      </c>
      <c r="F101" s="127">
        <v>18</v>
      </c>
      <c r="G101" s="122">
        <f>F101-E101</f>
        <v>10</v>
      </c>
      <c r="H101" s="123">
        <f>(F101/E101)*100</f>
        <v>225</v>
      </c>
      <c r="I101" s="121"/>
    </row>
    <row r="102" spans="1:9" ht="19.5" customHeight="1">
      <c r="A102" s="116" t="s">
        <v>271</v>
      </c>
      <c r="B102" s="111"/>
      <c r="C102" s="122">
        <v>135</v>
      </c>
      <c r="D102" s="127">
        <f>F102</f>
        <v>116</v>
      </c>
      <c r="E102" s="127">
        <v>62</v>
      </c>
      <c r="F102" s="127">
        <v>116</v>
      </c>
      <c r="G102" s="122">
        <f>F102-E102</f>
        <v>54</v>
      </c>
      <c r="H102" s="123">
        <f>(F102/E102)*100</f>
        <v>187.09677419354838</v>
      </c>
      <c r="I102" s="121"/>
    </row>
    <row r="103" spans="1:9" ht="19.5" customHeight="1">
      <c r="A103" s="116" t="s">
        <v>80</v>
      </c>
      <c r="B103" s="111">
        <v>1160</v>
      </c>
      <c r="C103" s="120">
        <f>SUM(C104:C105)</f>
        <v>-96</v>
      </c>
      <c r="D103" s="120">
        <f>SUM(D104:D105)</f>
        <v>-20</v>
      </c>
      <c r="E103" s="120">
        <f>SUM(E104:E105)</f>
        <v>-38</v>
      </c>
      <c r="F103" s="120">
        <f>SUM(F104:F105)</f>
        <v>-20</v>
      </c>
      <c r="G103" s="117">
        <f>F103-E103</f>
        <v>18</v>
      </c>
      <c r="H103" s="119">
        <f>(F103/E103)*100</f>
        <v>52.63157894736842</v>
      </c>
      <c r="I103" s="121"/>
    </row>
    <row r="104" spans="1:9" ht="19.5" customHeight="1">
      <c r="A104" s="116" t="s">
        <v>68</v>
      </c>
      <c r="B104" s="111">
        <v>1161</v>
      </c>
      <c r="C104" s="122">
        <v>0</v>
      </c>
      <c r="D104" s="122">
        <v>0</v>
      </c>
      <c r="E104" s="122">
        <v>0</v>
      </c>
      <c r="F104" s="122">
        <v>0</v>
      </c>
      <c r="G104" s="117">
        <f>F104-E104</f>
        <v>0</v>
      </c>
      <c r="H104" s="123" t="e">
        <f>(F104/E104)*100</f>
        <v>#DIV/0!</v>
      </c>
      <c r="I104" s="121"/>
    </row>
    <row r="105" spans="1:9" ht="19.5" customHeight="1">
      <c r="A105" s="116" t="s">
        <v>292</v>
      </c>
      <c r="B105" s="111">
        <v>1162</v>
      </c>
      <c r="C105" s="117">
        <f>C106+C107</f>
        <v>-96</v>
      </c>
      <c r="D105" s="127">
        <f>F105</f>
        <v>-20</v>
      </c>
      <c r="E105" s="127">
        <f>E106+E107</f>
        <v>-38</v>
      </c>
      <c r="F105" s="127">
        <f>F106+F107</f>
        <v>-20</v>
      </c>
      <c r="G105" s="122">
        <f>F105-E105</f>
        <v>18</v>
      </c>
      <c r="H105" s="123">
        <f>(F105/E105)*100</f>
        <v>52.63157894736842</v>
      </c>
      <c r="I105" s="121"/>
    </row>
    <row r="106" spans="1:9" ht="19.5" customHeight="1">
      <c r="A106" s="116" t="s">
        <v>293</v>
      </c>
      <c r="B106" s="111"/>
      <c r="C106" s="122">
        <v>-20</v>
      </c>
      <c r="D106" s="127">
        <f>F106</f>
        <v>-20</v>
      </c>
      <c r="E106" s="127">
        <v>-21</v>
      </c>
      <c r="F106" s="127">
        <v>-20</v>
      </c>
      <c r="G106" s="122">
        <f>F106-E106</f>
        <v>1</v>
      </c>
      <c r="H106" s="123">
        <f>(F106/E106)*100</f>
        <v>95.23809523809523</v>
      </c>
      <c r="I106" s="121"/>
    </row>
    <row r="107" spans="1:9" ht="19.5" customHeight="1">
      <c r="A107" s="116" t="s">
        <v>271</v>
      </c>
      <c r="B107" s="111"/>
      <c r="C107" s="122">
        <v>-76</v>
      </c>
      <c r="D107" s="127">
        <f>F107</f>
        <v>0</v>
      </c>
      <c r="E107" s="127">
        <v>-17</v>
      </c>
      <c r="F107" s="127">
        <v>0</v>
      </c>
      <c r="G107" s="122">
        <f>F107-E107</f>
        <v>17</v>
      </c>
      <c r="H107" s="123">
        <f>(F107/E107)*100</f>
        <v>0</v>
      </c>
      <c r="I107" s="121"/>
    </row>
    <row r="108" spans="1:9" s="34" customFormat="1" ht="19.5" customHeight="1">
      <c r="A108" s="115" t="s">
        <v>81</v>
      </c>
      <c r="B108" s="124">
        <v>1170</v>
      </c>
      <c r="C108" s="120">
        <f>SUM(C88,C89,C90,C91,C93,C95,C103)</f>
        <v>-640</v>
      </c>
      <c r="D108" s="120">
        <f>SUM(D88,D89,D90,D91,D93,D95,D103)</f>
        <v>-3129.2</v>
      </c>
      <c r="E108" s="120">
        <f>SUM(E88,E89,E90,E91,E93,E95,E103)</f>
        <v>-3901</v>
      </c>
      <c r="F108" s="120">
        <f>SUM(F88,F89,F90,F91,F93,F95,F103)</f>
        <v>-3129.2</v>
      </c>
      <c r="G108" s="122">
        <f>F108-E108</f>
        <v>771.8000000000002</v>
      </c>
      <c r="H108" s="123">
        <f>(F108/E108)*100</f>
        <v>80.21532940271724</v>
      </c>
      <c r="I108" s="126"/>
    </row>
    <row r="109" spans="1:9" ht="19.5" customHeight="1">
      <c r="A109" s="116" t="s">
        <v>82</v>
      </c>
      <c r="B109" s="112">
        <v>1180</v>
      </c>
      <c r="C109" s="122">
        <v>0</v>
      </c>
      <c r="D109" s="122">
        <v>0</v>
      </c>
      <c r="E109" s="122">
        <v>0</v>
      </c>
      <c r="F109" s="122">
        <v>0</v>
      </c>
      <c r="G109" s="122">
        <f>F109-E109</f>
        <v>0</v>
      </c>
      <c r="H109" s="123" t="e">
        <f>(F109/E109)*100</f>
        <v>#DIV/0!</v>
      </c>
      <c r="I109" s="121"/>
    </row>
    <row r="110" spans="1:9" ht="19.5" customHeight="1">
      <c r="A110" s="116" t="s">
        <v>83</v>
      </c>
      <c r="B110" s="112">
        <v>1181</v>
      </c>
      <c r="C110" s="122">
        <v>0</v>
      </c>
      <c r="D110" s="122">
        <v>0</v>
      </c>
      <c r="E110" s="122">
        <v>0</v>
      </c>
      <c r="F110" s="122">
        <v>0</v>
      </c>
      <c r="G110" s="122">
        <f>F110-E110</f>
        <v>0</v>
      </c>
      <c r="H110" s="123" t="e">
        <f>(F110/E110)*100</f>
        <v>#DIV/0!</v>
      </c>
      <c r="I110" s="121"/>
    </row>
    <row r="111" spans="1:9" ht="53.25" customHeight="1">
      <c r="A111" s="116" t="s">
        <v>84</v>
      </c>
      <c r="B111" s="111">
        <v>1190</v>
      </c>
      <c r="C111" s="122">
        <v>0</v>
      </c>
      <c r="D111" s="122">
        <v>0</v>
      </c>
      <c r="E111" s="122">
        <v>0</v>
      </c>
      <c r="F111" s="122">
        <v>0</v>
      </c>
      <c r="G111" s="122">
        <f>F111-E111</f>
        <v>0</v>
      </c>
      <c r="H111" s="123" t="e">
        <f>(F111/E111)*100</f>
        <v>#DIV/0!</v>
      </c>
      <c r="I111" s="121"/>
    </row>
    <row r="112" spans="1:9" ht="19.5" customHeight="1">
      <c r="A112" s="116" t="s">
        <v>85</v>
      </c>
      <c r="B112" s="111">
        <v>1191</v>
      </c>
      <c r="C112" s="122">
        <v>0</v>
      </c>
      <c r="D112" s="122">
        <v>0</v>
      </c>
      <c r="E112" s="122">
        <v>0</v>
      </c>
      <c r="F112" s="122">
        <v>0</v>
      </c>
      <c r="G112" s="122">
        <f>F112-E112</f>
        <v>0</v>
      </c>
      <c r="H112" s="123" t="e">
        <f>(F112/E112)*100</f>
        <v>#DIV/0!</v>
      </c>
      <c r="I112" s="121"/>
    </row>
    <row r="113" spans="1:9" s="34" customFormat="1" ht="19.5" customHeight="1">
      <c r="A113" s="115" t="s">
        <v>294</v>
      </c>
      <c r="B113" s="124">
        <v>1200</v>
      </c>
      <c r="C113" s="125">
        <f>SUM(C108,C109,C110,C111,C112)</f>
        <v>-640</v>
      </c>
      <c r="D113" s="125">
        <f>SUM(D108,D109,D110,D111,D112)</f>
        <v>-3129.2</v>
      </c>
      <c r="E113" s="125">
        <f>SUM(E108,E109,E110,E111,E112)</f>
        <v>-3901</v>
      </c>
      <c r="F113" s="125">
        <f>SUM(F108,F109,F110,F111,F112)</f>
        <v>-3129.2</v>
      </c>
      <c r="G113" s="117">
        <f>F113-E113</f>
        <v>771.8000000000002</v>
      </c>
      <c r="H113" s="119">
        <f>(F113/E113)*100</f>
        <v>80.21532940271724</v>
      </c>
      <c r="I113" s="126"/>
    </row>
    <row r="114" spans="1:9" ht="19.5" customHeight="1">
      <c r="A114" s="116" t="s">
        <v>295</v>
      </c>
      <c r="B114" s="111">
        <v>1201</v>
      </c>
      <c r="C114" s="122">
        <v>0</v>
      </c>
      <c r="D114" s="122">
        <v>0</v>
      </c>
      <c r="E114" s="122">
        <v>0</v>
      </c>
      <c r="F114" s="122">
        <v>0</v>
      </c>
      <c r="G114" s="117">
        <f>F114-E114</f>
        <v>0</v>
      </c>
      <c r="H114" s="123" t="e">
        <f>(F114/E114)*100</f>
        <v>#DIV/0!</v>
      </c>
      <c r="I114" s="121"/>
    </row>
    <row r="115" spans="1:9" ht="19.5" customHeight="1">
      <c r="A115" s="116" t="s">
        <v>296</v>
      </c>
      <c r="B115" s="111">
        <v>1202</v>
      </c>
      <c r="C115" s="122">
        <v>-640</v>
      </c>
      <c r="D115" s="122">
        <v>-3129</v>
      </c>
      <c r="E115" s="122">
        <v>-3901</v>
      </c>
      <c r="F115" s="122">
        <v>-3129</v>
      </c>
      <c r="G115" s="122">
        <f>F115-E115</f>
        <v>772</v>
      </c>
      <c r="H115" s="123">
        <f>(F115/E115)*100</f>
        <v>80.21020251217637</v>
      </c>
      <c r="I115" s="121"/>
    </row>
    <row r="116" spans="1:9" ht="19.5" customHeight="1">
      <c r="A116" s="115" t="s">
        <v>89</v>
      </c>
      <c r="B116" s="111">
        <v>1210</v>
      </c>
      <c r="C116" s="131">
        <f>SUM(C7,C70,C89,C91,C95,C110,C111)</f>
        <v>18586</v>
      </c>
      <c r="D116" s="131">
        <f>SUM(D7,D70,D89,D91,D95,D110,D111)</f>
        <v>19514.8</v>
      </c>
      <c r="E116" s="131">
        <f>SUM(E7,E70,E89,E91,E95,E110,E111)</f>
        <v>20140</v>
      </c>
      <c r="F116" s="131">
        <f>SUM(F7,F70,F89,F91,F95,F110,F111)</f>
        <v>19514.8</v>
      </c>
      <c r="G116" s="117">
        <f>F116-E116</f>
        <v>-625.2000000000007</v>
      </c>
      <c r="H116" s="119">
        <f>(F116/E116)*100</f>
        <v>96.89572989076464</v>
      </c>
      <c r="I116" s="121"/>
    </row>
    <row r="117" spans="1:9" ht="19.5" customHeight="1">
      <c r="A117" s="115" t="s">
        <v>90</v>
      </c>
      <c r="B117" s="111">
        <v>1220</v>
      </c>
      <c r="C117" s="131">
        <f>SUM(C8,C26,C54,C77,C90,C93,C103,C109,C112)</f>
        <v>-19226</v>
      </c>
      <c r="D117" s="131">
        <f>SUM(D8,D26,D54,D77,D90,D93,D103,D109,D112)</f>
        <v>-22644</v>
      </c>
      <c r="E117" s="131">
        <f>SUM(E8,E26,E54,E77,E90,E93,E103,E109,E112)</f>
        <v>-24041</v>
      </c>
      <c r="F117" s="131">
        <f>SUM(F8,F26,F54,F77,F90,F93,F103,F109,F112)</f>
        <v>-22644</v>
      </c>
      <c r="G117" s="117">
        <f>F117-E117</f>
        <v>1397</v>
      </c>
      <c r="H117" s="119">
        <f>(F117/E117)*100</f>
        <v>94.1890936317125</v>
      </c>
      <c r="I117" s="121"/>
    </row>
    <row r="118" spans="1:9" ht="19.5" customHeight="1">
      <c r="A118" s="116" t="s">
        <v>91</v>
      </c>
      <c r="B118" s="111">
        <v>1230</v>
      </c>
      <c r="C118" s="122"/>
      <c r="D118" s="122"/>
      <c r="E118" s="122">
        <v>0</v>
      </c>
      <c r="F118" s="122"/>
      <c r="G118" s="122">
        <f>F118-E118</f>
        <v>0</v>
      </c>
      <c r="H118" s="123" t="e">
        <f>(F118/E118)*100</f>
        <v>#DIV/0!</v>
      </c>
      <c r="I118" s="121"/>
    </row>
    <row r="119" spans="1:9" ht="24.75" customHeight="1">
      <c r="A119" s="132" t="s">
        <v>297</v>
      </c>
      <c r="B119" s="132"/>
      <c r="C119" s="132"/>
      <c r="D119" s="132"/>
      <c r="E119" s="132"/>
      <c r="F119" s="132"/>
      <c r="G119" s="132"/>
      <c r="H119" s="132"/>
      <c r="I119" s="132"/>
    </row>
    <row r="120" spans="1:9" ht="46.5" customHeight="1">
      <c r="A120" s="116" t="s">
        <v>298</v>
      </c>
      <c r="B120" s="111">
        <v>1300</v>
      </c>
      <c r="C120" s="127">
        <f>C88</f>
        <v>-896</v>
      </c>
      <c r="D120" s="127">
        <f>D88</f>
        <v>-3379</v>
      </c>
      <c r="E120" s="127">
        <f>E88</f>
        <v>-4068</v>
      </c>
      <c r="F120" s="127">
        <f>F88</f>
        <v>-3379</v>
      </c>
      <c r="G120" s="122">
        <f>F120-E120</f>
        <v>689</v>
      </c>
      <c r="H120" s="123">
        <f>(F120/E120)*100</f>
        <v>83.06293018682399</v>
      </c>
      <c r="I120" s="121"/>
    </row>
    <row r="121" spans="1:9" ht="39.75" customHeight="1">
      <c r="A121" s="116" t="s">
        <v>299</v>
      </c>
      <c r="B121" s="111">
        <v>1301</v>
      </c>
      <c r="C121" s="127">
        <v>1999</v>
      </c>
      <c r="D121" s="127">
        <v>2639</v>
      </c>
      <c r="E121" s="127">
        <v>2211</v>
      </c>
      <c r="F121" s="127">
        <v>2639</v>
      </c>
      <c r="G121" s="122">
        <f>F121-E121</f>
        <v>428</v>
      </c>
      <c r="H121" s="123">
        <f>(F121/E121)*100</f>
        <v>119.3577566711895</v>
      </c>
      <c r="I121" s="121"/>
    </row>
    <row r="122" spans="1:9" ht="50.25" customHeight="1">
      <c r="A122" s="116" t="s">
        <v>300</v>
      </c>
      <c r="B122" s="111">
        <v>1302</v>
      </c>
      <c r="C122" s="127">
        <f>C71</f>
        <v>0</v>
      </c>
      <c r="D122" s="127">
        <f>D71</f>
        <v>0</v>
      </c>
      <c r="E122" s="127">
        <f>E71</f>
        <v>0</v>
      </c>
      <c r="F122" s="127">
        <f>F71</f>
        <v>0</v>
      </c>
      <c r="G122" s="122">
        <f>F122-E122</f>
        <v>0</v>
      </c>
      <c r="H122" s="123" t="e">
        <f>(F122/E122)*100</f>
        <v>#DIV/0!</v>
      </c>
      <c r="I122" s="121"/>
    </row>
    <row r="123" spans="1:9" ht="53.25" customHeight="1">
      <c r="A123" s="116" t="s">
        <v>301</v>
      </c>
      <c r="B123" s="111">
        <v>1303</v>
      </c>
      <c r="C123" s="127">
        <f>C78</f>
        <v>0</v>
      </c>
      <c r="D123" s="127">
        <f>D78</f>
        <v>0</v>
      </c>
      <c r="E123" s="127">
        <f>E78</f>
        <v>0</v>
      </c>
      <c r="F123" s="127">
        <f>F78</f>
        <v>0</v>
      </c>
      <c r="G123" s="122">
        <f>F123-E123</f>
        <v>0</v>
      </c>
      <c r="H123" s="123" t="e">
        <f>(F123/E123)*100</f>
        <v>#DIV/0!</v>
      </c>
      <c r="I123" s="121"/>
    </row>
    <row r="124" spans="1:9" ht="19.5" customHeight="1">
      <c r="A124" s="116" t="s">
        <v>302</v>
      </c>
      <c r="B124" s="111">
        <v>1304</v>
      </c>
      <c r="C124" s="127">
        <f>C72</f>
        <v>0</v>
      </c>
      <c r="D124" s="127">
        <f>D72</f>
        <v>0</v>
      </c>
      <c r="E124" s="127">
        <f>E72</f>
        <v>0</v>
      </c>
      <c r="F124" s="127">
        <f>F72</f>
        <v>0</v>
      </c>
      <c r="G124" s="122"/>
      <c r="H124" s="123" t="e">
        <f>(F124/E124)*100</f>
        <v>#DIV/0!</v>
      </c>
      <c r="I124" s="121"/>
    </row>
    <row r="125" spans="1:9" ht="19.5" customHeight="1">
      <c r="A125" s="116" t="s">
        <v>303</v>
      </c>
      <c r="B125" s="111">
        <v>1305</v>
      </c>
      <c r="C125" s="130">
        <f>C79</f>
        <v>0</v>
      </c>
      <c r="D125" s="130">
        <f>D79</f>
        <v>0</v>
      </c>
      <c r="E125" s="130">
        <f>E79</f>
        <v>0</v>
      </c>
      <c r="F125" s="130">
        <f>F79</f>
        <v>0</v>
      </c>
      <c r="G125" s="122">
        <f>F125-E125</f>
        <v>0</v>
      </c>
      <c r="H125" s="123" t="e">
        <f>(F125/E125)*100</f>
        <v>#DIV/0!</v>
      </c>
      <c r="I125" s="121"/>
    </row>
    <row r="126" spans="1:9" s="34" customFormat="1" ht="19.5" customHeight="1">
      <c r="A126" s="115" t="s">
        <v>73</v>
      </c>
      <c r="B126" s="124">
        <v>1310</v>
      </c>
      <c r="C126" s="133">
        <f>C120+C121-C122-C123-C124-C125</f>
        <v>1103</v>
      </c>
      <c r="D126" s="133">
        <f>D120+D121-D122-D123-D124-D125</f>
        <v>-740</v>
      </c>
      <c r="E126" s="133">
        <f>E120+E121-E122-E123-E124-E125</f>
        <v>-1857</v>
      </c>
      <c r="F126" s="133">
        <f>F120+F121-F122-F123-F124-F125</f>
        <v>-740</v>
      </c>
      <c r="G126" s="117">
        <f>F126-E126</f>
        <v>1117</v>
      </c>
      <c r="H126" s="119">
        <f>(F126/E126)*100</f>
        <v>39.84921917070544</v>
      </c>
      <c r="I126" s="126"/>
    </row>
    <row r="127" spans="1:9" s="34" customFormat="1" ht="19.5" customHeight="1">
      <c r="A127" s="115" t="s">
        <v>92</v>
      </c>
      <c r="B127" s="115"/>
      <c r="C127" s="115"/>
      <c r="D127" s="115"/>
      <c r="E127" s="115"/>
      <c r="F127" s="115"/>
      <c r="G127" s="115"/>
      <c r="H127" s="115"/>
      <c r="I127" s="115"/>
    </row>
    <row r="128" spans="1:9" s="34" customFormat="1" ht="19.5" customHeight="1">
      <c r="A128" s="116" t="s">
        <v>93</v>
      </c>
      <c r="B128" s="111">
        <v>1400</v>
      </c>
      <c r="C128" s="122">
        <f>C129+C130</f>
        <v>-7936</v>
      </c>
      <c r="D128" s="122">
        <f>D129+D130</f>
        <v>-9026</v>
      </c>
      <c r="E128" s="122">
        <f>E129+E130</f>
        <v>-10580</v>
      </c>
      <c r="F128" s="122">
        <f>F129+F130</f>
        <v>-9026</v>
      </c>
      <c r="G128" s="122">
        <f>F128-E128</f>
        <v>1554</v>
      </c>
      <c r="H128" s="123">
        <f>(F128/E128)*100</f>
        <v>85.31190926275993</v>
      </c>
      <c r="I128" s="121"/>
    </row>
    <row r="129" spans="1:9" s="34" customFormat="1" ht="19.5" customHeight="1">
      <c r="A129" s="116" t="s">
        <v>94</v>
      </c>
      <c r="B129" s="134">
        <v>1401</v>
      </c>
      <c r="C129" s="122">
        <f>C9+C49+C65</f>
        <v>-4766</v>
      </c>
      <c r="D129" s="122">
        <f>D9+D49+D65</f>
        <v>-5493</v>
      </c>
      <c r="E129" s="122">
        <f>E9+E49+E65</f>
        <v>-6876</v>
      </c>
      <c r="F129" s="122">
        <f>F9+F49+F65</f>
        <v>-5493</v>
      </c>
      <c r="G129" s="122">
        <f>F129-E129</f>
        <v>1383</v>
      </c>
      <c r="H129" s="123">
        <f>(F129/E129)*100</f>
        <v>79.88656195462478</v>
      </c>
      <c r="I129" s="121"/>
    </row>
    <row r="130" spans="1:9" s="34" customFormat="1" ht="19.5" customHeight="1">
      <c r="A130" s="116" t="s">
        <v>95</v>
      </c>
      <c r="B130" s="134">
        <v>1402</v>
      </c>
      <c r="C130" s="122">
        <f>C10+C11+(-25)</f>
        <v>-3170</v>
      </c>
      <c r="D130" s="122">
        <f>D10+D11+(-22)</f>
        <v>-3533</v>
      </c>
      <c r="E130" s="122">
        <f>E10+E11+E55</f>
        <v>-3704</v>
      </c>
      <c r="F130" s="122">
        <f>F10+F11+(-22)</f>
        <v>-3533</v>
      </c>
      <c r="G130" s="122">
        <f>F130-E130</f>
        <v>171</v>
      </c>
      <c r="H130" s="123">
        <f>(F130/E130)*100</f>
        <v>95.38336933045356</v>
      </c>
      <c r="I130" s="121"/>
    </row>
    <row r="131" spans="1:9" s="34" customFormat="1" ht="19.5" customHeight="1">
      <c r="A131" s="116" t="s">
        <v>96</v>
      </c>
      <c r="B131" s="134">
        <v>1410</v>
      </c>
      <c r="C131" s="122">
        <f>C12+C34+C57</f>
        <v>-5671</v>
      </c>
      <c r="D131" s="122">
        <f>D12+D34+D57</f>
        <v>-7177</v>
      </c>
      <c r="E131" s="122">
        <f>E12+E34+E57</f>
        <v>-7161</v>
      </c>
      <c r="F131" s="122">
        <f>F12+F34+F57</f>
        <v>-7177</v>
      </c>
      <c r="G131" s="122">
        <f>F131-E131</f>
        <v>-16</v>
      </c>
      <c r="H131" s="123">
        <f>(F131/E131)*100</f>
        <v>100.22343248149699</v>
      </c>
      <c r="I131" s="121"/>
    </row>
    <row r="132" spans="1:9" s="34" customFormat="1" ht="19.5" customHeight="1">
      <c r="A132" s="116" t="s">
        <v>97</v>
      </c>
      <c r="B132" s="134">
        <v>1420</v>
      </c>
      <c r="C132" s="122">
        <f>C13+C35+C58</f>
        <v>-1173</v>
      </c>
      <c r="D132" s="122">
        <f>D13+D35+D58</f>
        <v>-1487</v>
      </c>
      <c r="E132" s="122">
        <f>E13+E35+E58</f>
        <v>-1575</v>
      </c>
      <c r="F132" s="122">
        <f>F13+F35+F58</f>
        <v>-1487</v>
      </c>
      <c r="G132" s="122">
        <f>F132-E132</f>
        <v>88</v>
      </c>
      <c r="H132" s="123">
        <f>(F132/E132)*100</f>
        <v>94.41269841269842</v>
      </c>
      <c r="I132" s="121"/>
    </row>
    <row r="133" spans="1:9" s="34" customFormat="1" ht="19.5" customHeight="1">
      <c r="A133" s="116" t="s">
        <v>98</v>
      </c>
      <c r="B133" s="134">
        <v>1430</v>
      </c>
      <c r="C133" s="122">
        <f>C15+C36+C59</f>
        <v>-1999</v>
      </c>
      <c r="D133" s="122">
        <f>D15+D36+D59</f>
        <v>-2639</v>
      </c>
      <c r="E133" s="122">
        <f>E15+E36+E59</f>
        <v>-2211</v>
      </c>
      <c r="F133" s="122">
        <f>F15+F36+F59</f>
        <v>-2639</v>
      </c>
      <c r="G133" s="122">
        <f>F133-E133</f>
        <v>-428</v>
      </c>
      <c r="H133" s="123">
        <f>(F133/E133)*100</f>
        <v>119.3577566711895</v>
      </c>
      <c r="I133" s="121"/>
    </row>
    <row r="134" spans="1:9" s="34" customFormat="1" ht="19.5" customHeight="1">
      <c r="A134" s="116" t="s">
        <v>99</v>
      </c>
      <c r="B134" s="134">
        <v>1440</v>
      </c>
      <c r="C134" s="122">
        <f>C117-C128-C131-C132-C133</f>
        <v>-2447</v>
      </c>
      <c r="D134" s="122">
        <f>D117-D128-D131-D132-D133</f>
        <v>-2315</v>
      </c>
      <c r="E134" s="122">
        <f>E117-E128-E131-E132-E133</f>
        <v>-2514</v>
      </c>
      <c r="F134" s="122">
        <f>F117-F128-F131-F132-F133</f>
        <v>-2315</v>
      </c>
      <c r="G134" s="122">
        <f>F134-E134</f>
        <v>199</v>
      </c>
      <c r="H134" s="123">
        <f>(F134/E134)*100</f>
        <v>92.08432776451869</v>
      </c>
      <c r="I134" s="121"/>
    </row>
    <row r="135" spans="1:9" s="34" customFormat="1" ht="12.75">
      <c r="A135" s="115" t="s">
        <v>100</v>
      </c>
      <c r="B135" s="135">
        <v>1450</v>
      </c>
      <c r="C135" s="120">
        <f>SUM(C128,C131:C134)</f>
        <v>-19226</v>
      </c>
      <c r="D135" s="120">
        <f>SUM(D128,D131:D134)</f>
        <v>-22644</v>
      </c>
      <c r="E135" s="120">
        <f>SUM(E128,E131:E134)</f>
        <v>-24041</v>
      </c>
      <c r="F135" s="120">
        <f>SUM(F128,F131:F134)</f>
        <v>-22644</v>
      </c>
      <c r="G135" s="117">
        <f>F135-E135</f>
        <v>1397</v>
      </c>
      <c r="H135" s="119">
        <f>(F135/E135)*100</f>
        <v>94.1890936317125</v>
      </c>
      <c r="I135" s="126"/>
    </row>
    <row r="136" spans="1:9" s="34" customFormat="1" ht="12.75">
      <c r="A136" s="136"/>
      <c r="B136" s="137"/>
      <c r="C136" s="137"/>
      <c r="D136" s="137"/>
      <c r="E136" s="137"/>
      <c r="F136" s="137"/>
      <c r="G136" s="137"/>
      <c r="H136" s="137"/>
      <c r="I136" s="137"/>
    </row>
    <row r="137" spans="1:9" s="34" customFormat="1" ht="12.75">
      <c r="A137" s="138"/>
      <c r="B137" s="139"/>
      <c r="C137" s="139"/>
      <c r="D137" s="139"/>
      <c r="E137" s="139"/>
      <c r="F137" s="139"/>
      <c r="G137" s="139"/>
      <c r="H137" s="139"/>
      <c r="I137" s="139"/>
    </row>
    <row r="138" ht="12.75">
      <c r="A138" s="99"/>
    </row>
    <row r="139" spans="1:6" s="1" customFormat="1" ht="27.75" customHeight="1">
      <c r="A139" s="99" t="s">
        <v>304</v>
      </c>
      <c r="B139" s="2"/>
      <c r="C139" s="140" t="s">
        <v>206</v>
      </c>
      <c r="D139" s="140"/>
      <c r="E139" s="141"/>
      <c r="F139" s="1" t="s">
        <v>305</v>
      </c>
    </row>
    <row r="140" spans="1:8" s="108" customFormat="1" ht="18.75" customHeight="1">
      <c r="A140" s="8" t="s">
        <v>306</v>
      </c>
      <c r="B140" s="1"/>
      <c r="C140" s="8" t="s">
        <v>307</v>
      </c>
      <c r="D140" s="8"/>
      <c r="E140" s="1"/>
      <c r="F140" s="2" t="s">
        <v>210</v>
      </c>
      <c r="G140" s="2"/>
      <c r="H140" s="2"/>
    </row>
    <row r="141" ht="12.75">
      <c r="A141" s="99"/>
    </row>
    <row r="142" ht="12.75">
      <c r="A142" s="99"/>
    </row>
    <row r="143" ht="12.75">
      <c r="A143" s="99"/>
    </row>
    <row r="144" ht="12.75">
      <c r="A144" s="99"/>
    </row>
    <row r="145" ht="12.75">
      <c r="A145" s="99"/>
    </row>
    <row r="146" ht="12.75">
      <c r="A146" s="99"/>
    </row>
    <row r="147" ht="12.75">
      <c r="A147" s="99"/>
    </row>
    <row r="148" ht="12.75">
      <c r="A148" s="99"/>
    </row>
    <row r="149" ht="12.75">
      <c r="A149" s="99"/>
    </row>
    <row r="150" ht="12.75">
      <c r="A150" s="99"/>
    </row>
    <row r="151" ht="12.75">
      <c r="A151" s="99"/>
    </row>
    <row r="152" ht="12.75">
      <c r="A152" s="99"/>
    </row>
    <row r="153" ht="12.75">
      <c r="A153" s="99"/>
    </row>
    <row r="154" ht="12.75">
      <c r="A154" s="99"/>
    </row>
    <row r="155" ht="12.75">
      <c r="A155" s="99"/>
    </row>
    <row r="156" ht="12.75">
      <c r="A156" s="99"/>
    </row>
    <row r="157" ht="12.75">
      <c r="A157" s="99"/>
    </row>
    <row r="158" ht="12.75">
      <c r="A158" s="99"/>
    </row>
    <row r="159" ht="12.75">
      <c r="A159" s="99"/>
    </row>
    <row r="160" ht="12.75">
      <c r="A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99"/>
    </row>
    <row r="174" ht="12.75">
      <c r="A174" s="99"/>
    </row>
    <row r="175" ht="12.75">
      <c r="A175" s="99"/>
    </row>
    <row r="176" ht="12.75">
      <c r="A176" s="99"/>
    </row>
    <row r="177" ht="12.75">
      <c r="A177" s="99"/>
    </row>
    <row r="178" ht="12.75">
      <c r="A178" s="99"/>
    </row>
    <row r="179" ht="12.75">
      <c r="A179" s="99"/>
    </row>
    <row r="180" ht="12.75">
      <c r="A180" s="99"/>
    </row>
    <row r="181" ht="12.75">
      <c r="A181" s="99"/>
    </row>
    <row r="182" ht="12.75">
      <c r="A182" s="99"/>
    </row>
    <row r="183" ht="12.75">
      <c r="A183" s="99"/>
    </row>
    <row r="184" ht="12.75">
      <c r="A184" s="99"/>
    </row>
    <row r="185" ht="12.75">
      <c r="A185" s="99"/>
    </row>
    <row r="186" ht="12.75">
      <c r="A186" s="99"/>
    </row>
    <row r="187" ht="12.75">
      <c r="A187" s="99"/>
    </row>
    <row r="188" ht="12.75">
      <c r="A188" s="99"/>
    </row>
    <row r="189" ht="12.75">
      <c r="A189" s="99"/>
    </row>
    <row r="190" ht="12.75">
      <c r="A190" s="99"/>
    </row>
    <row r="191" ht="12.75">
      <c r="A191" s="99"/>
    </row>
    <row r="192" ht="12.75">
      <c r="A192" s="99"/>
    </row>
    <row r="193" ht="12.75">
      <c r="A193" s="99"/>
    </row>
    <row r="194" ht="12.75">
      <c r="A194" s="99"/>
    </row>
    <row r="195" ht="12.75">
      <c r="A195" s="99"/>
    </row>
    <row r="196" ht="12.75">
      <c r="A196" s="99"/>
    </row>
    <row r="197" ht="12.75">
      <c r="A197" s="99"/>
    </row>
    <row r="198" ht="12.75">
      <c r="A198" s="99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66" zoomScaleNormal="66" zoomScaleSheetLayoutView="75" workbookViewId="0" topLeftCell="C1">
      <pane ySplit="4" topLeftCell="A37" activePane="bottomLeft" state="frozen"/>
      <selection pane="topLeft" activeCell="C1" sqref="C1"/>
      <selection pane="bottomLeft" activeCell="F38" sqref="F38"/>
    </sheetView>
  </sheetViews>
  <sheetFormatPr defaultColWidth="9.00390625" defaultRowHeight="12.75"/>
  <cols>
    <col min="1" max="1" width="86.875" style="143" customWidth="1"/>
    <col min="2" max="2" width="54.375" style="144" customWidth="1"/>
    <col min="3" max="7" width="18.75390625" style="144" customWidth="1"/>
    <col min="8" max="8" width="15.00390625" style="144" customWidth="1"/>
    <col min="9" max="9" width="10.00390625" style="143" customWidth="1"/>
    <col min="10" max="10" width="9.625" style="143" customWidth="1"/>
    <col min="11" max="16384" width="9.125" style="143" customWidth="1"/>
  </cols>
  <sheetData>
    <row r="1" spans="1:8" ht="12.75">
      <c r="A1" s="145" t="s">
        <v>101</v>
      </c>
      <c r="B1" s="145"/>
      <c r="C1" s="145"/>
      <c r="D1" s="145"/>
      <c r="E1" s="145"/>
      <c r="F1" s="145"/>
      <c r="G1" s="145"/>
      <c r="H1" s="145"/>
    </row>
    <row r="2" spans="1:8" ht="12.75">
      <c r="A2" s="145"/>
      <c r="B2" s="145"/>
      <c r="C2" s="145"/>
      <c r="D2" s="145"/>
      <c r="E2" s="145"/>
      <c r="F2" s="145"/>
      <c r="G2" s="145"/>
      <c r="H2" s="145"/>
    </row>
    <row r="3" spans="1:8" ht="38.25" customHeight="1">
      <c r="A3" s="31" t="s">
        <v>46</v>
      </c>
      <c r="B3" s="146" t="s">
        <v>47</v>
      </c>
      <c r="C3" s="30" t="s">
        <v>211</v>
      </c>
      <c r="D3" s="30"/>
      <c r="E3" s="31" t="s">
        <v>49</v>
      </c>
      <c r="F3" s="31"/>
      <c r="G3" s="31"/>
      <c r="H3" s="31"/>
    </row>
    <row r="4" spans="1:8" ht="39" customHeight="1">
      <c r="A4" s="31"/>
      <c r="B4" s="146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2.75">
      <c r="A5" s="31">
        <v>1</v>
      </c>
      <c r="B5" s="146">
        <v>2</v>
      </c>
      <c r="C5" s="31">
        <v>3</v>
      </c>
      <c r="D5" s="146">
        <v>4</v>
      </c>
      <c r="E5" s="31">
        <v>5</v>
      </c>
      <c r="F5" s="146">
        <v>6</v>
      </c>
      <c r="G5" s="31">
        <v>7</v>
      </c>
      <c r="H5" s="146">
        <v>8</v>
      </c>
    </row>
    <row r="6" spans="1:8" ht="24.75" customHeight="1">
      <c r="A6" s="62" t="s">
        <v>102</v>
      </c>
      <c r="B6" s="62"/>
      <c r="C6" s="62"/>
      <c r="D6" s="62"/>
      <c r="E6" s="62"/>
      <c r="F6" s="62"/>
      <c r="G6" s="62"/>
      <c r="H6" s="62"/>
    </row>
    <row r="7" spans="1:8" ht="42.75" customHeight="1">
      <c r="A7" s="58" t="s">
        <v>103</v>
      </c>
      <c r="B7" s="16">
        <v>2000</v>
      </c>
      <c r="C7" s="40">
        <v>-11038</v>
      </c>
      <c r="D7" s="40">
        <f>F7</f>
        <v>-9951</v>
      </c>
      <c r="E7" s="40">
        <v>-10278</v>
      </c>
      <c r="F7" s="40">
        <v>-9951</v>
      </c>
      <c r="G7" s="40">
        <f>F7-E7</f>
        <v>327</v>
      </c>
      <c r="H7" s="147">
        <f>(F7/E7)*100</f>
        <v>96.81844716870987</v>
      </c>
    </row>
    <row r="8" spans="1:8" ht="38.25" customHeight="1">
      <c r="A8" s="148" t="s">
        <v>104</v>
      </c>
      <c r="B8" s="16">
        <v>2010</v>
      </c>
      <c r="C8" s="94">
        <f>SUM(C9:C10)</f>
        <v>0</v>
      </c>
      <c r="D8" s="94">
        <v>-30</v>
      </c>
      <c r="E8" s="94">
        <f>SUM(E9:E10)</f>
        <v>0</v>
      </c>
      <c r="F8" s="94">
        <v>-30</v>
      </c>
      <c r="G8" s="40">
        <f>F8-E8</f>
        <v>-30</v>
      </c>
      <c r="H8" s="147" t="e">
        <f>(F8/E8)*100</f>
        <v>#DIV/0!</v>
      </c>
    </row>
    <row r="9" spans="1:8" ht="42.75" customHeight="1">
      <c r="A9" s="45" t="s">
        <v>105</v>
      </c>
      <c r="B9" s="16">
        <v>2011</v>
      </c>
      <c r="C9" s="40">
        <v>0</v>
      </c>
      <c r="D9" s="40">
        <v>0</v>
      </c>
      <c r="E9" s="40">
        <v>0</v>
      </c>
      <c r="F9" s="40">
        <v>0</v>
      </c>
      <c r="G9" s="40">
        <f>F9-E9</f>
        <v>0</v>
      </c>
      <c r="H9" s="147" t="e">
        <f>(F9/E9)*100</f>
        <v>#DIV/0!</v>
      </c>
    </row>
    <row r="10" spans="1:8" ht="42.75" customHeight="1">
      <c r="A10" s="45" t="s">
        <v>106</v>
      </c>
      <c r="B10" s="16">
        <v>2012</v>
      </c>
      <c r="C10" s="40">
        <v>0</v>
      </c>
      <c r="D10" s="40">
        <v>0</v>
      </c>
      <c r="E10" s="40">
        <v>0</v>
      </c>
      <c r="F10" s="40">
        <v>0</v>
      </c>
      <c r="G10" s="40">
        <f>F10-E10</f>
        <v>0</v>
      </c>
      <c r="H10" s="147" t="e">
        <f>(F10/E10)*100</f>
        <v>#DIV/0!</v>
      </c>
    </row>
    <row r="11" spans="1:8" ht="19.5" customHeight="1">
      <c r="A11" s="45" t="s">
        <v>107</v>
      </c>
      <c r="B11" s="16" t="s">
        <v>108</v>
      </c>
      <c r="C11" s="40">
        <v>0</v>
      </c>
      <c r="D11" s="40">
        <v>0</v>
      </c>
      <c r="E11" s="40">
        <v>0</v>
      </c>
      <c r="F11" s="40">
        <v>0</v>
      </c>
      <c r="G11" s="40">
        <f>F11-E11</f>
        <v>0</v>
      </c>
      <c r="H11" s="147" t="e">
        <f>(F11/E11)*100</f>
        <v>#DIV/0!</v>
      </c>
    </row>
    <row r="12" spans="1:8" ht="19.5" customHeight="1">
      <c r="A12" s="45" t="s">
        <v>109</v>
      </c>
      <c r="B12" s="16">
        <v>2020</v>
      </c>
      <c r="C12" s="40">
        <v>0</v>
      </c>
      <c r="D12" s="40">
        <v>0</v>
      </c>
      <c r="E12" s="40">
        <v>0</v>
      </c>
      <c r="F12" s="40">
        <v>0</v>
      </c>
      <c r="G12" s="40">
        <f>F12-E12</f>
        <v>0</v>
      </c>
      <c r="H12" s="147" t="e">
        <f>(F12/E12)*100</f>
        <v>#DIV/0!</v>
      </c>
    </row>
    <row r="13" spans="1:8" s="149" customFormat="1" ht="19.5" customHeight="1">
      <c r="A13" s="58" t="s">
        <v>110</v>
      </c>
      <c r="B13" s="16">
        <v>2030</v>
      </c>
      <c r="C13" s="40">
        <v>0</v>
      </c>
      <c r="D13" s="40">
        <v>0</v>
      </c>
      <c r="E13" s="40">
        <v>0</v>
      </c>
      <c r="F13" s="40">
        <v>0</v>
      </c>
      <c r="G13" s="40">
        <f>F13-E13</f>
        <v>0</v>
      </c>
      <c r="H13" s="147" t="e">
        <f>(F13/E13)*100</f>
        <v>#DIV/0!</v>
      </c>
    </row>
    <row r="14" spans="1:8" ht="19.5" customHeight="1">
      <c r="A14" s="58" t="s">
        <v>308</v>
      </c>
      <c r="B14" s="16">
        <v>2031</v>
      </c>
      <c r="C14" s="40">
        <v>0</v>
      </c>
      <c r="D14" s="40">
        <v>0</v>
      </c>
      <c r="E14" s="40">
        <v>0</v>
      </c>
      <c r="F14" s="40">
        <v>0</v>
      </c>
      <c r="G14" s="40">
        <f>F14-E14</f>
        <v>0</v>
      </c>
      <c r="H14" s="147" t="e">
        <f>(F14/E14)*100</f>
        <v>#DIV/0!</v>
      </c>
    </row>
    <row r="15" spans="1:8" ht="19.5" customHeight="1">
      <c r="A15" s="58" t="s">
        <v>111</v>
      </c>
      <c r="B15" s="16">
        <v>2040</v>
      </c>
      <c r="C15" s="40">
        <v>0</v>
      </c>
      <c r="D15" s="40">
        <v>0</v>
      </c>
      <c r="E15" s="40">
        <v>0</v>
      </c>
      <c r="F15" s="40">
        <v>0</v>
      </c>
      <c r="G15" s="40">
        <f>F15-E15</f>
        <v>0</v>
      </c>
      <c r="H15" s="147" t="e">
        <f>(F15/E15)*100</f>
        <v>#DIV/0!</v>
      </c>
    </row>
    <row r="16" spans="1:8" ht="19.5" customHeight="1">
      <c r="A16" s="58" t="s">
        <v>309</v>
      </c>
      <c r="B16" s="16">
        <v>2050</v>
      </c>
      <c r="C16" s="40">
        <v>0</v>
      </c>
      <c r="D16" s="40">
        <v>0</v>
      </c>
      <c r="E16" s="40">
        <v>0</v>
      </c>
      <c r="F16" s="40">
        <v>0</v>
      </c>
      <c r="G16" s="40">
        <f>F16-E16</f>
        <v>0</v>
      </c>
      <c r="H16" s="147" t="e">
        <f>(F16/E16)*100</f>
        <v>#DIV/0!</v>
      </c>
    </row>
    <row r="17" spans="1:8" ht="19.5" customHeight="1">
      <c r="A17" s="58" t="s">
        <v>310</v>
      </c>
      <c r="B17" s="16">
        <v>2060</v>
      </c>
      <c r="C17" s="40">
        <v>0</v>
      </c>
      <c r="D17" s="40">
        <v>-1</v>
      </c>
      <c r="E17" s="40">
        <v>0</v>
      </c>
      <c r="F17" s="40">
        <v>-1</v>
      </c>
      <c r="G17" s="40">
        <f>F17-E17</f>
        <v>-1</v>
      </c>
      <c r="H17" s="147" t="e">
        <f>(F17/E17)*100</f>
        <v>#DIV/0!</v>
      </c>
    </row>
    <row r="18" spans="1:8" ht="42.75" customHeight="1">
      <c r="A18" s="58" t="s">
        <v>114</v>
      </c>
      <c r="B18" s="16">
        <v>2070</v>
      </c>
      <c r="C18" s="61">
        <f>SUM(C7,C8,C12,C13,C15,C16,C17)+'I. Фін результат'!C113</f>
        <v>-11678</v>
      </c>
      <c r="D18" s="61">
        <f>SUM(D7,D8,D12,D13,D15,D16,D17)+'I. Фін результат'!D113</f>
        <v>-13111.2</v>
      </c>
      <c r="E18" s="61">
        <f>SUM(E7,E8,E12,E13,E15,E16,E17)+'I. Фін результат'!E113</f>
        <v>-14179</v>
      </c>
      <c r="F18" s="61">
        <f>SUM(F7,F8,F12,F13,F15,F16,F17)+'I. Фін результат'!F113</f>
        <v>-13111.2</v>
      </c>
      <c r="G18" s="40">
        <f>F18-E18</f>
        <v>1067.7999999999993</v>
      </c>
      <c r="H18" s="147">
        <f>(F18/E18)*100</f>
        <v>92.46914450948587</v>
      </c>
    </row>
    <row r="19" spans="1:8" ht="24.75" customHeight="1">
      <c r="A19" s="62" t="s">
        <v>115</v>
      </c>
      <c r="B19" s="62"/>
      <c r="C19" s="62"/>
      <c r="D19" s="62"/>
      <c r="E19" s="62"/>
      <c r="F19" s="62"/>
      <c r="G19" s="62"/>
      <c r="H19" s="62"/>
    </row>
    <row r="20" spans="1:8" ht="12.75">
      <c r="A20" s="62" t="s">
        <v>116</v>
      </c>
      <c r="B20" s="150">
        <v>2110</v>
      </c>
      <c r="C20" s="42">
        <f>SUM(C21:C29)</f>
        <v>1969</v>
      </c>
      <c r="D20" s="42">
        <f>SUM(D21:D29)</f>
        <v>2369</v>
      </c>
      <c r="E20" s="42">
        <f>SUM(E21:E29)</f>
        <v>2164</v>
      </c>
      <c r="F20" s="42">
        <f>SUM(F21:F29)</f>
        <v>2369</v>
      </c>
      <c r="G20" s="43">
        <f>F20-E20</f>
        <v>205</v>
      </c>
      <c r="H20" s="151">
        <f>(F20/E20)*100</f>
        <v>109.4731977818854</v>
      </c>
    </row>
    <row r="21" spans="1:8" ht="12.75">
      <c r="A21" s="45" t="s">
        <v>117</v>
      </c>
      <c r="B21" s="16">
        <v>2111</v>
      </c>
      <c r="C21" s="40">
        <v>0</v>
      </c>
      <c r="D21" s="40"/>
      <c r="E21" s="40">
        <v>0</v>
      </c>
      <c r="F21" s="40"/>
      <c r="G21" s="40">
        <f>F21-E21</f>
        <v>0</v>
      </c>
      <c r="H21" s="147" t="e">
        <f>(F21/E21)*100</f>
        <v>#DIV/0!</v>
      </c>
    </row>
    <row r="22" spans="1:8" ht="12.75">
      <c r="A22" s="45" t="s">
        <v>118</v>
      </c>
      <c r="B22" s="16">
        <v>2112</v>
      </c>
      <c r="C22" s="40">
        <v>1294</v>
      </c>
      <c r="D22" s="40">
        <f>F22</f>
        <v>1600</v>
      </c>
      <c r="E22" s="40">
        <v>1346</v>
      </c>
      <c r="F22" s="40">
        <v>1600</v>
      </c>
      <c r="G22" s="40">
        <f>F22-E22</f>
        <v>254</v>
      </c>
      <c r="H22" s="147">
        <f>(F22/E22)*100</f>
        <v>118.87072808320951</v>
      </c>
    </row>
    <row r="23" spans="1:8" s="149" customFormat="1" ht="18.75" customHeight="1">
      <c r="A23" s="152" t="s">
        <v>119</v>
      </c>
      <c r="B23" s="31">
        <v>2113</v>
      </c>
      <c r="C23" s="40">
        <v>0</v>
      </c>
      <c r="D23" s="40">
        <v>0</v>
      </c>
      <c r="E23" s="40">
        <v>0</v>
      </c>
      <c r="F23" s="40">
        <v>0</v>
      </c>
      <c r="G23" s="40">
        <f>F23-E23</f>
        <v>0</v>
      </c>
      <c r="H23" s="147" t="e">
        <f>(F23/E23)*100</f>
        <v>#DIV/0!</v>
      </c>
    </row>
    <row r="24" spans="1:8" ht="12.75">
      <c r="A24" s="58" t="s">
        <v>120</v>
      </c>
      <c r="B24" s="31">
        <v>2114</v>
      </c>
      <c r="C24" s="40">
        <v>0</v>
      </c>
      <c r="D24" s="40">
        <v>0</v>
      </c>
      <c r="E24" s="40">
        <v>0</v>
      </c>
      <c r="F24" s="40">
        <v>0</v>
      </c>
      <c r="G24" s="40">
        <f>F24-E24</f>
        <v>0</v>
      </c>
      <c r="H24" s="147" t="e">
        <f>(F24/E24)*100</f>
        <v>#DIV/0!</v>
      </c>
    </row>
    <row r="25" spans="1:8" ht="12.75">
      <c r="A25" s="152" t="s">
        <v>121</v>
      </c>
      <c r="B25" s="31">
        <v>2115</v>
      </c>
      <c r="C25" s="40">
        <v>0</v>
      </c>
      <c r="D25" s="40">
        <v>0</v>
      </c>
      <c r="E25" s="40">
        <v>0</v>
      </c>
      <c r="F25" s="40">
        <v>0</v>
      </c>
      <c r="G25" s="40">
        <f>F25-E25</f>
        <v>0</v>
      </c>
      <c r="H25" s="147" t="e">
        <f>(F25/E25)*100</f>
        <v>#DIV/0!</v>
      </c>
    </row>
    <row r="26" spans="1:9" s="145" customFormat="1" ht="12.75">
      <c r="A26" s="58" t="s">
        <v>122</v>
      </c>
      <c r="B26" s="31">
        <v>2116</v>
      </c>
      <c r="C26" s="40">
        <v>0</v>
      </c>
      <c r="D26" s="40"/>
      <c r="E26" s="40">
        <v>0</v>
      </c>
      <c r="F26" s="40"/>
      <c r="G26" s="40">
        <f>F26-E26</f>
        <v>0</v>
      </c>
      <c r="H26" s="147" t="e">
        <f>(F26/E26)*100</f>
        <v>#DIV/0!</v>
      </c>
      <c r="I26" s="143"/>
    </row>
    <row r="27" spans="1:8" ht="19.5" customHeight="1">
      <c r="A27" s="58" t="s">
        <v>123</v>
      </c>
      <c r="B27" s="31">
        <v>2117</v>
      </c>
      <c r="C27" s="40">
        <v>1</v>
      </c>
      <c r="D27" s="40">
        <f>F27</f>
        <v>7</v>
      </c>
      <c r="E27" s="40">
        <v>0</v>
      </c>
      <c r="F27" s="40">
        <v>7</v>
      </c>
      <c r="G27" s="40">
        <f>F27-E27</f>
        <v>7</v>
      </c>
      <c r="H27" s="147" t="e">
        <f>(F27/E27)*100</f>
        <v>#DIV/0!</v>
      </c>
    </row>
    <row r="28" spans="1:8" ht="19.5" customHeight="1">
      <c r="A28" s="58" t="s">
        <v>311</v>
      </c>
      <c r="B28" s="31">
        <v>2118</v>
      </c>
      <c r="C28" s="40">
        <v>419</v>
      </c>
      <c r="D28" s="40">
        <f>F28</f>
        <v>518</v>
      </c>
      <c r="E28" s="40">
        <v>515</v>
      </c>
      <c r="F28" s="40">
        <v>518</v>
      </c>
      <c r="G28" s="40">
        <f>F28-E28</f>
        <v>3</v>
      </c>
      <c r="H28" s="147">
        <f>(F28/E28)*100</f>
        <v>100.58252427184466</v>
      </c>
    </row>
    <row r="29" spans="1:8" ht="19.5" customHeight="1">
      <c r="A29" s="58" t="s">
        <v>312</v>
      </c>
      <c r="B29" s="31">
        <v>2119</v>
      </c>
      <c r="C29" s="40">
        <v>255</v>
      </c>
      <c r="D29" s="40">
        <f>D30+D31</f>
        <v>244</v>
      </c>
      <c r="E29" s="40">
        <f>E30+E31</f>
        <v>303</v>
      </c>
      <c r="F29" s="40">
        <f>F30+F31</f>
        <v>244</v>
      </c>
      <c r="G29" s="40">
        <f>F29-E29</f>
        <v>-59</v>
      </c>
      <c r="H29" s="147">
        <f>(F29/E29)*100</f>
        <v>80.52805280528052</v>
      </c>
    </row>
    <row r="30" spans="1:8" ht="19.5" customHeight="1">
      <c r="A30" s="58" t="s">
        <v>313</v>
      </c>
      <c r="B30" s="31"/>
      <c r="C30" s="40">
        <v>1</v>
      </c>
      <c r="D30" s="40">
        <f>F30</f>
        <v>1</v>
      </c>
      <c r="E30" s="40">
        <v>0</v>
      </c>
      <c r="F30" s="40">
        <v>1</v>
      </c>
      <c r="G30" s="40">
        <f>F30-E30</f>
        <v>1</v>
      </c>
      <c r="H30" s="147"/>
    </row>
    <row r="31" spans="1:8" ht="19.5" customHeight="1">
      <c r="A31" s="58" t="s">
        <v>314</v>
      </c>
      <c r="B31" s="31"/>
      <c r="C31" s="40">
        <v>254</v>
      </c>
      <c r="D31" s="40">
        <f>F31</f>
        <v>243</v>
      </c>
      <c r="E31" s="40">
        <v>303</v>
      </c>
      <c r="F31" s="40">
        <v>243</v>
      </c>
      <c r="G31" s="40">
        <f>F31-E31</f>
        <v>-60</v>
      </c>
      <c r="H31" s="147"/>
    </row>
    <row r="32" spans="1:8" ht="12.75">
      <c r="A32" s="62" t="s">
        <v>315</v>
      </c>
      <c r="B32" s="153">
        <v>2120</v>
      </c>
      <c r="C32" s="42">
        <f>SUM(C33:C36)</f>
        <v>774</v>
      </c>
      <c r="D32" s="42">
        <f>SUM(D33:D36)</f>
        <v>848</v>
      </c>
      <c r="E32" s="42">
        <f>SUM(E33:E36)</f>
        <v>896</v>
      </c>
      <c r="F32" s="42">
        <f>SUM(F33:F36)</f>
        <v>848</v>
      </c>
      <c r="G32" s="43">
        <f>F32-E32</f>
        <v>-48</v>
      </c>
      <c r="H32" s="151">
        <f>(F32/E32)*100</f>
        <v>94.64285714285714</v>
      </c>
    </row>
    <row r="33" spans="1:8" ht="19.5" customHeight="1">
      <c r="A33" s="58" t="s">
        <v>311</v>
      </c>
      <c r="B33" s="31">
        <v>2121</v>
      </c>
      <c r="C33" s="40">
        <v>629</v>
      </c>
      <c r="D33" s="40">
        <f>F33</f>
        <v>776</v>
      </c>
      <c r="E33" s="40">
        <v>774</v>
      </c>
      <c r="F33" s="40">
        <v>776</v>
      </c>
      <c r="G33" s="40">
        <f>F33-E33</f>
        <v>2</v>
      </c>
      <c r="H33" s="147">
        <f>(F33/E33)*100</f>
        <v>100.25839793281655</v>
      </c>
    </row>
    <row r="34" spans="1:8" ht="19.5" customHeight="1">
      <c r="A34" s="58" t="s">
        <v>316</v>
      </c>
      <c r="B34" s="31">
        <v>2122</v>
      </c>
      <c r="C34" s="40">
        <v>122</v>
      </c>
      <c r="D34" s="40">
        <f>F34</f>
        <v>50</v>
      </c>
      <c r="E34" s="40">
        <v>75</v>
      </c>
      <c r="F34" s="40">
        <v>50</v>
      </c>
      <c r="G34" s="40">
        <f>F34-E34</f>
        <v>-25</v>
      </c>
      <c r="H34" s="147">
        <f>(F34/E34)*100</f>
        <v>66.66666666666666</v>
      </c>
    </row>
    <row r="35" spans="1:8" ht="19.5" customHeight="1">
      <c r="A35" s="58" t="s">
        <v>317</v>
      </c>
      <c r="B35" s="31">
        <v>2123</v>
      </c>
      <c r="C35" s="40">
        <v>23</v>
      </c>
      <c r="D35" s="40">
        <f>F35</f>
        <v>22</v>
      </c>
      <c r="E35" s="40">
        <v>47</v>
      </c>
      <c r="F35" s="40">
        <v>22</v>
      </c>
      <c r="G35" s="40">
        <f>F35-E35</f>
        <v>-25</v>
      </c>
      <c r="H35" s="147">
        <f>(F35/E35)*100</f>
        <v>46.808510638297875</v>
      </c>
    </row>
    <row r="36" spans="1:8" s="149" customFormat="1" ht="12.75">
      <c r="A36" s="58" t="s">
        <v>318</v>
      </c>
      <c r="B36" s="31">
        <v>2124</v>
      </c>
      <c r="C36" s="40">
        <v>0</v>
      </c>
      <c r="D36" s="40">
        <v>0</v>
      </c>
      <c r="E36" s="40">
        <v>0</v>
      </c>
      <c r="F36" s="40">
        <v>0</v>
      </c>
      <c r="G36" s="40">
        <f>F36-E36</f>
        <v>0</v>
      </c>
      <c r="H36" s="147" t="e">
        <f>(F36/E36)*100</f>
        <v>#DIV/0!</v>
      </c>
    </row>
    <row r="37" spans="1:8" ht="40.5" customHeight="1">
      <c r="A37" s="62" t="s">
        <v>319</v>
      </c>
      <c r="B37" s="153">
        <v>2130</v>
      </c>
      <c r="C37" s="42">
        <f>SUM(C38:C41)</f>
        <v>1205</v>
      </c>
      <c r="D37" s="42">
        <f>SUM(D38:D41)</f>
        <v>1499</v>
      </c>
      <c r="E37" s="42">
        <f>SUM(E38:E41)</f>
        <v>1575</v>
      </c>
      <c r="F37" s="42">
        <f>SUM(F38:F41)</f>
        <v>1499</v>
      </c>
      <c r="G37" s="43">
        <f>F37-E37</f>
        <v>-76</v>
      </c>
      <c r="H37" s="151">
        <f>(F37/E37)*100</f>
        <v>95.17460317460318</v>
      </c>
    </row>
    <row r="38" spans="1:8" ht="60.75" customHeight="1">
      <c r="A38" s="58" t="s">
        <v>126</v>
      </c>
      <c r="B38" s="31">
        <v>2131</v>
      </c>
      <c r="C38" s="40">
        <v>0</v>
      </c>
      <c r="D38" s="40">
        <v>0</v>
      </c>
      <c r="E38" s="40">
        <v>0</v>
      </c>
      <c r="F38" s="40">
        <v>0</v>
      </c>
      <c r="G38" s="40">
        <f>F38-E38</f>
        <v>0</v>
      </c>
      <c r="H38" s="147" t="e">
        <f>(F38/E38)*100</f>
        <v>#DIV/0!</v>
      </c>
    </row>
    <row r="39" spans="1:8" s="149" customFormat="1" ht="19.5" customHeight="1">
      <c r="A39" s="58" t="s">
        <v>320</v>
      </c>
      <c r="B39" s="31">
        <v>2132</v>
      </c>
      <c r="C39" s="40">
        <v>0</v>
      </c>
      <c r="D39" s="40">
        <v>0</v>
      </c>
      <c r="E39" s="40">
        <v>0</v>
      </c>
      <c r="F39" s="40">
        <v>0</v>
      </c>
      <c r="G39" s="40">
        <f>F39-E39</f>
        <v>0</v>
      </c>
      <c r="H39" s="147" t="e">
        <f>(F39/E39)*100</f>
        <v>#DIV/0!</v>
      </c>
    </row>
    <row r="40" spans="1:8" ht="23.25" customHeight="1">
      <c r="A40" s="154" t="s">
        <v>321</v>
      </c>
      <c r="B40" s="31">
        <v>2133</v>
      </c>
      <c r="C40" s="94">
        <v>1205</v>
      </c>
      <c r="D40" s="40">
        <v>1499</v>
      </c>
      <c r="E40" s="40">
        <v>1575</v>
      </c>
      <c r="F40" s="155">
        <v>1499</v>
      </c>
      <c r="G40" s="40">
        <f>F40-E40</f>
        <v>-76</v>
      </c>
      <c r="H40" s="147">
        <f>(F40/E40)*100</f>
        <v>95.17460317460318</v>
      </c>
    </row>
    <row r="41" spans="1:8" ht="19.5" customHeight="1">
      <c r="A41" s="58" t="s">
        <v>322</v>
      </c>
      <c r="B41" s="31">
        <v>2134</v>
      </c>
      <c r="C41" s="40">
        <v>0</v>
      </c>
      <c r="D41" s="40">
        <v>0</v>
      </c>
      <c r="E41" s="40">
        <v>0</v>
      </c>
      <c r="F41" s="40">
        <v>0</v>
      </c>
      <c r="G41" s="40">
        <f>F41-E41</f>
        <v>0</v>
      </c>
      <c r="H41" s="147" t="e">
        <f>(F41/E41)*100</f>
        <v>#DIV/0!</v>
      </c>
    </row>
    <row r="42" spans="1:8" ht="19.5" customHeight="1">
      <c r="A42" s="62" t="s">
        <v>323</v>
      </c>
      <c r="B42" s="153">
        <v>2140</v>
      </c>
      <c r="C42" s="42">
        <f>SUM(C43:C44)</f>
        <v>0</v>
      </c>
      <c r="D42" s="42">
        <f>SUM(D43:D44)</f>
        <v>0</v>
      </c>
      <c r="E42" s="42">
        <f>SUM(E43:E44)</f>
        <v>0</v>
      </c>
      <c r="F42" s="42">
        <f>SUM(F43:F44)</f>
        <v>0</v>
      </c>
      <c r="G42" s="40">
        <f>F42-E42</f>
        <v>0</v>
      </c>
      <c r="H42" s="151" t="e">
        <f>(F42/E42)*100</f>
        <v>#DIV/0!</v>
      </c>
    </row>
    <row r="43" spans="1:8" ht="12.75">
      <c r="A43" s="58" t="s">
        <v>324</v>
      </c>
      <c r="B43" s="31">
        <v>2141</v>
      </c>
      <c r="C43" s="40">
        <v>0</v>
      </c>
      <c r="D43" s="40">
        <v>0</v>
      </c>
      <c r="E43" s="40">
        <v>0</v>
      </c>
      <c r="F43" s="40">
        <v>0</v>
      </c>
      <c r="G43" s="40">
        <f>F43-E43</f>
        <v>0</v>
      </c>
      <c r="H43" s="147" t="e">
        <f>(F43/E43)*100</f>
        <v>#DIV/0!</v>
      </c>
    </row>
    <row r="44" spans="1:8" s="149" customFormat="1" ht="19.5" customHeight="1">
      <c r="A44" s="58" t="s">
        <v>325</v>
      </c>
      <c r="B44" s="31">
        <v>2142</v>
      </c>
      <c r="C44" s="40">
        <v>0</v>
      </c>
      <c r="D44" s="40">
        <v>0</v>
      </c>
      <c r="E44" s="40">
        <v>0</v>
      </c>
      <c r="F44" s="40">
        <v>0</v>
      </c>
      <c r="G44" s="40">
        <f>F44-E44</f>
        <v>0</v>
      </c>
      <c r="H44" s="147" t="e">
        <f>(F44/E44)*100</f>
        <v>#DIV/0!</v>
      </c>
    </row>
    <row r="45" spans="1:9" s="149" customFormat="1" ht="21.75" customHeight="1">
      <c r="A45" s="62" t="s">
        <v>128</v>
      </c>
      <c r="B45" s="153">
        <v>2200</v>
      </c>
      <c r="C45" s="42">
        <f>SUM(C20,C32,C37,C42)</f>
        <v>3948</v>
      </c>
      <c r="D45" s="42">
        <f>SUM(D20,D32,D37,D42)</f>
        <v>4716</v>
      </c>
      <c r="E45" s="42">
        <f>SUM(E20,E32,E37,E42)</f>
        <v>4635</v>
      </c>
      <c r="F45" s="42">
        <f>SUM(F20,F32,F37,F42)</f>
        <v>4716</v>
      </c>
      <c r="G45" s="43">
        <f>F45-E45</f>
        <v>81</v>
      </c>
      <c r="H45" s="151">
        <f>(F45/E45)*100</f>
        <v>101.74757281553397</v>
      </c>
      <c r="I45" s="143"/>
    </row>
    <row r="46" spans="1:8" s="149" customFormat="1" ht="12.75">
      <c r="A46" s="156"/>
      <c r="B46" s="144"/>
      <c r="C46" s="144"/>
      <c r="D46" s="144"/>
      <c r="E46" s="144"/>
      <c r="F46" s="144"/>
      <c r="G46" s="144"/>
      <c r="H46" s="144"/>
    </row>
    <row r="47" spans="1:8" s="149" customFormat="1" ht="12.75">
      <c r="A47" s="156"/>
      <c r="B47" s="144"/>
      <c r="C47" s="144"/>
      <c r="D47" s="144"/>
      <c r="E47" s="144"/>
      <c r="F47" s="144"/>
      <c r="G47" s="144"/>
      <c r="H47" s="144"/>
    </row>
    <row r="48" spans="1:8" s="149" customFormat="1" ht="12.75">
      <c r="A48" s="156"/>
      <c r="B48" s="144"/>
      <c r="C48" s="144"/>
      <c r="D48" s="144"/>
      <c r="E48" s="144"/>
      <c r="F48" s="144"/>
      <c r="G48" s="144"/>
      <c r="H48" s="144"/>
    </row>
    <row r="49" spans="1:6" s="1" customFormat="1" ht="27.75" customHeight="1">
      <c r="A49" s="99" t="s">
        <v>326</v>
      </c>
      <c r="B49" s="2"/>
      <c r="C49" s="140" t="s">
        <v>327</v>
      </c>
      <c r="D49" s="140"/>
      <c r="E49" s="141"/>
      <c r="F49" s="1" t="s">
        <v>328</v>
      </c>
    </row>
    <row r="50" spans="1:8" s="108" customFormat="1" ht="18.75" customHeight="1">
      <c r="A50" s="8" t="s">
        <v>329</v>
      </c>
      <c r="B50" s="1"/>
      <c r="C50" s="8" t="s">
        <v>330</v>
      </c>
      <c r="D50" s="8"/>
      <c r="E50" s="1"/>
      <c r="F50" s="8" t="s">
        <v>331</v>
      </c>
      <c r="G50" s="8"/>
      <c r="H50" s="8"/>
    </row>
    <row r="51" spans="1:10" s="144" customFormat="1" ht="12.75">
      <c r="A51" s="157"/>
      <c r="I51" s="143"/>
      <c r="J51" s="143"/>
    </row>
    <row r="52" spans="1:10" s="144" customFormat="1" ht="12.75">
      <c r="A52" s="157"/>
      <c r="I52" s="143"/>
      <c r="J52" s="143"/>
    </row>
    <row r="53" spans="1:10" s="144" customFormat="1" ht="12.75">
      <c r="A53" s="157"/>
      <c r="I53" s="143"/>
      <c r="J53" s="143"/>
    </row>
    <row r="54" spans="1:10" s="144" customFormat="1" ht="12.75">
      <c r="A54" s="157"/>
      <c r="I54" s="143"/>
      <c r="J54" s="143"/>
    </row>
    <row r="55" spans="1:10" s="144" customFormat="1" ht="12.75">
      <c r="A55" s="157"/>
      <c r="I55" s="143"/>
      <c r="J55" s="143"/>
    </row>
    <row r="56" spans="1:10" s="144" customFormat="1" ht="12.75">
      <c r="A56" s="157"/>
      <c r="I56" s="143"/>
      <c r="J56" s="143"/>
    </row>
    <row r="57" spans="1:10" s="144" customFormat="1" ht="12.75">
      <c r="A57" s="157"/>
      <c r="I57" s="143"/>
      <c r="J57" s="143"/>
    </row>
    <row r="58" spans="1:10" s="144" customFormat="1" ht="12.75">
      <c r="A58" s="157"/>
      <c r="I58" s="143"/>
      <c r="J58" s="143"/>
    </row>
    <row r="59" spans="1:10" s="144" customFormat="1" ht="12.75">
      <c r="A59" s="157"/>
      <c r="I59" s="143"/>
      <c r="J59" s="143"/>
    </row>
    <row r="60" spans="1:10" s="144" customFormat="1" ht="12.75">
      <c r="A60" s="157"/>
      <c r="I60" s="143"/>
      <c r="J60" s="143"/>
    </row>
    <row r="61" spans="1:10" s="144" customFormat="1" ht="12.75">
      <c r="A61" s="157"/>
      <c r="I61" s="143"/>
      <c r="J61" s="143"/>
    </row>
    <row r="62" spans="1:10" s="144" customFormat="1" ht="12.75">
      <c r="A62" s="157"/>
      <c r="I62" s="143"/>
      <c r="J62" s="143"/>
    </row>
    <row r="63" spans="1:10" s="144" customFormat="1" ht="12.75">
      <c r="A63" s="157"/>
      <c r="I63" s="143"/>
      <c r="J63" s="143"/>
    </row>
    <row r="64" spans="1:10" s="144" customFormat="1" ht="12.75">
      <c r="A64" s="157"/>
      <c r="I64" s="143"/>
      <c r="J64" s="143"/>
    </row>
    <row r="65" spans="1:10" s="144" customFormat="1" ht="12.75">
      <c r="A65" s="157"/>
      <c r="I65" s="143"/>
      <c r="J65" s="143"/>
    </row>
    <row r="66" spans="1:10" s="144" customFormat="1" ht="12.75">
      <c r="A66" s="157"/>
      <c r="I66" s="143"/>
      <c r="J66" s="143"/>
    </row>
    <row r="67" spans="1:10" s="144" customFormat="1" ht="12.75">
      <c r="A67" s="157"/>
      <c r="I67" s="143"/>
      <c r="J67" s="143"/>
    </row>
    <row r="68" spans="1:10" s="144" customFormat="1" ht="12.75">
      <c r="A68" s="157"/>
      <c r="I68" s="143"/>
      <c r="J68" s="143"/>
    </row>
    <row r="69" spans="1:10" s="144" customFormat="1" ht="12.75">
      <c r="A69" s="157"/>
      <c r="I69" s="143"/>
      <c r="J69" s="143"/>
    </row>
    <row r="70" spans="1:10" s="144" customFormat="1" ht="12.75">
      <c r="A70" s="157"/>
      <c r="I70" s="143"/>
      <c r="J70" s="143"/>
    </row>
    <row r="71" spans="1:10" s="144" customFormat="1" ht="12.75">
      <c r="A71" s="157"/>
      <c r="I71" s="143"/>
      <c r="J71" s="143"/>
    </row>
    <row r="72" spans="1:10" s="144" customFormat="1" ht="12.75">
      <c r="A72" s="157"/>
      <c r="I72" s="143"/>
      <c r="J72" s="143"/>
    </row>
    <row r="73" spans="1:10" s="144" customFormat="1" ht="12.75">
      <c r="A73" s="157"/>
      <c r="I73" s="143"/>
      <c r="J73" s="143"/>
    </row>
    <row r="74" spans="1:10" s="144" customFormat="1" ht="12.75">
      <c r="A74" s="157"/>
      <c r="I74" s="143"/>
      <c r="J74" s="143"/>
    </row>
    <row r="75" spans="1:10" s="144" customFormat="1" ht="12.75">
      <c r="A75" s="157"/>
      <c r="I75" s="143"/>
      <c r="J75" s="143"/>
    </row>
    <row r="76" spans="1:10" s="144" customFormat="1" ht="12.75">
      <c r="A76" s="157"/>
      <c r="I76" s="143"/>
      <c r="J76" s="143"/>
    </row>
    <row r="77" spans="1:10" s="144" customFormat="1" ht="12.75">
      <c r="A77" s="157"/>
      <c r="I77" s="143"/>
      <c r="J77" s="143"/>
    </row>
    <row r="78" spans="1:10" s="144" customFormat="1" ht="12.75">
      <c r="A78" s="157"/>
      <c r="I78" s="143"/>
      <c r="J78" s="143"/>
    </row>
    <row r="79" spans="1:10" s="144" customFormat="1" ht="12.75">
      <c r="A79" s="157"/>
      <c r="I79" s="143"/>
      <c r="J79" s="143"/>
    </row>
    <row r="80" spans="1:10" s="144" customFormat="1" ht="12.75">
      <c r="A80" s="157"/>
      <c r="I80" s="143"/>
      <c r="J80" s="143"/>
    </row>
    <row r="81" spans="1:10" s="144" customFormat="1" ht="12.75">
      <c r="A81" s="157"/>
      <c r="I81" s="143"/>
      <c r="J81" s="143"/>
    </row>
    <row r="82" spans="1:10" s="144" customFormat="1" ht="12.75">
      <c r="A82" s="157"/>
      <c r="I82" s="143"/>
      <c r="J82" s="143"/>
    </row>
    <row r="83" spans="1:10" s="144" customFormat="1" ht="12.75">
      <c r="A83" s="157"/>
      <c r="I83" s="143"/>
      <c r="J83" s="143"/>
    </row>
    <row r="84" spans="1:10" s="144" customFormat="1" ht="12.75">
      <c r="A84" s="157"/>
      <c r="I84" s="143"/>
      <c r="J84" s="143"/>
    </row>
    <row r="85" spans="1:10" s="144" customFormat="1" ht="12.75">
      <c r="A85" s="157"/>
      <c r="I85" s="143"/>
      <c r="J85" s="143"/>
    </row>
    <row r="86" spans="1:10" s="144" customFormat="1" ht="12.75">
      <c r="A86" s="157"/>
      <c r="I86" s="143"/>
      <c r="J86" s="143"/>
    </row>
    <row r="87" spans="1:10" s="144" customFormat="1" ht="12.75">
      <c r="A87" s="157"/>
      <c r="I87" s="143"/>
      <c r="J87" s="143"/>
    </row>
    <row r="88" spans="1:10" s="144" customFormat="1" ht="12.75">
      <c r="A88" s="157"/>
      <c r="I88" s="143"/>
      <c r="J88" s="143"/>
    </row>
    <row r="89" spans="1:10" s="144" customFormat="1" ht="12.75">
      <c r="A89" s="157"/>
      <c r="I89" s="143"/>
      <c r="J89" s="143"/>
    </row>
    <row r="90" spans="1:10" s="144" customFormat="1" ht="12.75">
      <c r="A90" s="157"/>
      <c r="I90" s="143"/>
      <c r="J90" s="143"/>
    </row>
    <row r="91" spans="1:10" s="144" customFormat="1" ht="12.75">
      <c r="A91" s="157"/>
      <c r="I91" s="143"/>
      <c r="J91" s="143"/>
    </row>
    <row r="92" spans="1:10" s="144" customFormat="1" ht="12.75">
      <c r="A92" s="157"/>
      <c r="I92" s="143"/>
      <c r="J92" s="143"/>
    </row>
    <row r="93" spans="1:10" s="144" customFormat="1" ht="12.75">
      <c r="A93" s="157"/>
      <c r="I93" s="143"/>
      <c r="J93" s="143"/>
    </row>
    <row r="94" spans="1:10" s="144" customFormat="1" ht="12.75">
      <c r="A94" s="157"/>
      <c r="I94" s="143"/>
      <c r="J94" s="143"/>
    </row>
    <row r="95" spans="1:10" s="144" customFormat="1" ht="12.75">
      <c r="A95" s="157"/>
      <c r="I95" s="143"/>
      <c r="J95" s="143"/>
    </row>
    <row r="96" spans="1:10" s="144" customFormat="1" ht="12.75">
      <c r="A96" s="157"/>
      <c r="I96" s="143"/>
      <c r="J96" s="143"/>
    </row>
    <row r="97" spans="1:10" s="144" customFormat="1" ht="12.75">
      <c r="A97" s="157"/>
      <c r="I97" s="143"/>
      <c r="J97" s="143"/>
    </row>
    <row r="98" spans="1:10" s="144" customFormat="1" ht="12.75">
      <c r="A98" s="157"/>
      <c r="I98" s="143"/>
      <c r="J98" s="143"/>
    </row>
    <row r="99" spans="1:10" s="144" customFormat="1" ht="12.75">
      <c r="A99" s="157"/>
      <c r="I99" s="143"/>
      <c r="J99" s="143"/>
    </row>
    <row r="100" spans="1:10" s="144" customFormat="1" ht="12.75">
      <c r="A100" s="157"/>
      <c r="I100" s="143"/>
      <c r="J100" s="143"/>
    </row>
    <row r="101" spans="1:10" s="144" customFormat="1" ht="12.75">
      <c r="A101" s="157"/>
      <c r="I101" s="143"/>
      <c r="J101" s="143"/>
    </row>
    <row r="102" spans="1:10" s="144" customFormat="1" ht="12.75">
      <c r="A102" s="157"/>
      <c r="I102" s="143"/>
      <c r="J102" s="143"/>
    </row>
    <row r="103" spans="1:10" s="144" customFormat="1" ht="12.75">
      <c r="A103" s="157"/>
      <c r="I103" s="143"/>
      <c r="J103" s="143"/>
    </row>
    <row r="104" spans="1:10" s="144" customFormat="1" ht="12.75">
      <c r="A104" s="157"/>
      <c r="I104" s="143"/>
      <c r="J104" s="143"/>
    </row>
    <row r="105" spans="1:10" s="144" customFormat="1" ht="12.75">
      <c r="A105" s="157"/>
      <c r="I105" s="143"/>
      <c r="J105" s="143"/>
    </row>
    <row r="106" spans="1:10" s="144" customFormat="1" ht="12.75">
      <c r="A106" s="157"/>
      <c r="I106" s="143"/>
      <c r="J106" s="143"/>
    </row>
    <row r="107" spans="1:10" s="144" customFormat="1" ht="12.75">
      <c r="A107" s="157"/>
      <c r="I107" s="143"/>
      <c r="J107" s="143"/>
    </row>
    <row r="108" spans="1:10" s="144" customFormat="1" ht="12.75">
      <c r="A108" s="157"/>
      <c r="I108" s="143"/>
      <c r="J108" s="143"/>
    </row>
    <row r="109" spans="1:10" s="144" customFormat="1" ht="12.75">
      <c r="A109" s="157"/>
      <c r="I109" s="143"/>
      <c r="J109" s="143"/>
    </row>
    <row r="110" spans="1:10" s="144" customFormat="1" ht="12.75">
      <c r="A110" s="157"/>
      <c r="I110" s="143"/>
      <c r="J110" s="143"/>
    </row>
    <row r="111" spans="1:10" s="144" customFormat="1" ht="12.75">
      <c r="A111" s="157"/>
      <c r="I111" s="143"/>
      <c r="J111" s="143"/>
    </row>
    <row r="112" spans="1:10" s="144" customFormat="1" ht="12.75">
      <c r="A112" s="157"/>
      <c r="I112" s="143"/>
      <c r="J112" s="143"/>
    </row>
    <row r="113" spans="1:10" s="144" customFormat="1" ht="12.75">
      <c r="A113" s="157"/>
      <c r="I113" s="143"/>
      <c r="J113" s="143"/>
    </row>
    <row r="114" spans="1:10" s="144" customFormat="1" ht="12.75">
      <c r="A114" s="157"/>
      <c r="I114" s="143"/>
      <c r="J114" s="143"/>
    </row>
    <row r="115" spans="1:10" s="144" customFormat="1" ht="12.75">
      <c r="A115" s="157"/>
      <c r="I115" s="143"/>
      <c r="J115" s="143"/>
    </row>
    <row r="116" spans="1:10" s="144" customFormat="1" ht="12.75">
      <c r="A116" s="157"/>
      <c r="I116" s="143"/>
      <c r="J116" s="143"/>
    </row>
    <row r="117" spans="1:10" s="144" customFormat="1" ht="12.75">
      <c r="A117" s="157"/>
      <c r="I117" s="143"/>
      <c r="J117" s="143"/>
    </row>
    <row r="118" spans="1:10" s="144" customFormat="1" ht="12.75">
      <c r="A118" s="157"/>
      <c r="I118" s="143"/>
      <c r="J118" s="143"/>
    </row>
    <row r="119" spans="1:10" s="144" customFormat="1" ht="12.75">
      <c r="A119" s="157"/>
      <c r="I119" s="143"/>
      <c r="J119" s="143"/>
    </row>
    <row r="120" spans="1:10" s="144" customFormat="1" ht="12.75">
      <c r="A120" s="157"/>
      <c r="I120" s="143"/>
      <c r="J120" s="143"/>
    </row>
    <row r="121" spans="1:10" s="144" customFormat="1" ht="12.75">
      <c r="A121" s="157"/>
      <c r="I121" s="143"/>
      <c r="J121" s="143"/>
    </row>
    <row r="122" spans="1:10" s="144" customFormat="1" ht="12.75">
      <c r="A122" s="157"/>
      <c r="I122" s="143"/>
      <c r="J122" s="143"/>
    </row>
    <row r="123" spans="1:10" s="144" customFormat="1" ht="12.75">
      <c r="A123" s="157"/>
      <c r="I123" s="143"/>
      <c r="J123" s="143"/>
    </row>
    <row r="124" spans="1:10" s="144" customFormat="1" ht="12.75">
      <c r="A124" s="157"/>
      <c r="I124" s="143"/>
      <c r="J124" s="143"/>
    </row>
    <row r="125" spans="1:10" s="144" customFormat="1" ht="12.75">
      <c r="A125" s="157"/>
      <c r="I125" s="143"/>
      <c r="J125" s="143"/>
    </row>
    <row r="126" spans="1:10" s="144" customFormat="1" ht="12.75">
      <c r="A126" s="157"/>
      <c r="I126" s="143"/>
      <c r="J126" s="143"/>
    </row>
    <row r="127" spans="1:10" s="144" customFormat="1" ht="12.75">
      <c r="A127" s="157"/>
      <c r="I127" s="143"/>
      <c r="J127" s="143"/>
    </row>
    <row r="128" spans="1:10" s="144" customFormat="1" ht="12.75">
      <c r="A128" s="157"/>
      <c r="I128" s="143"/>
      <c r="J128" s="143"/>
    </row>
    <row r="129" spans="1:10" s="144" customFormat="1" ht="12.75">
      <c r="A129" s="157"/>
      <c r="I129" s="143"/>
      <c r="J129" s="143"/>
    </row>
    <row r="130" spans="1:10" s="144" customFormat="1" ht="12.75">
      <c r="A130" s="157"/>
      <c r="I130" s="143"/>
      <c r="J130" s="143"/>
    </row>
    <row r="131" spans="1:10" s="144" customFormat="1" ht="12.75">
      <c r="A131" s="157"/>
      <c r="I131" s="143"/>
      <c r="J131" s="143"/>
    </row>
    <row r="132" spans="1:10" s="144" customFormat="1" ht="12.75">
      <c r="A132" s="157"/>
      <c r="I132" s="143"/>
      <c r="J132" s="143"/>
    </row>
    <row r="133" spans="1:10" s="144" customFormat="1" ht="12.75">
      <c r="A133" s="157"/>
      <c r="I133" s="143"/>
      <c r="J133" s="143"/>
    </row>
    <row r="134" spans="1:10" s="144" customFormat="1" ht="12.75">
      <c r="A134" s="157"/>
      <c r="I134" s="143"/>
      <c r="J134" s="143"/>
    </row>
    <row r="135" spans="1:10" s="144" customFormat="1" ht="12.75">
      <c r="A135" s="157"/>
      <c r="I135" s="143"/>
      <c r="J135" s="143"/>
    </row>
    <row r="136" spans="1:10" s="144" customFormat="1" ht="12.75">
      <c r="A136" s="157"/>
      <c r="I136" s="143"/>
      <c r="J136" s="143"/>
    </row>
    <row r="137" spans="1:10" s="144" customFormat="1" ht="12.75">
      <c r="A137" s="157"/>
      <c r="I137" s="143"/>
      <c r="J137" s="143"/>
    </row>
    <row r="138" spans="1:10" s="144" customFormat="1" ht="12.75">
      <c r="A138" s="157"/>
      <c r="I138" s="143"/>
      <c r="J138" s="143"/>
    </row>
    <row r="139" spans="1:10" s="144" customFormat="1" ht="12.75">
      <c r="A139" s="157"/>
      <c r="I139" s="143"/>
      <c r="J139" s="143"/>
    </row>
    <row r="140" spans="1:10" s="144" customFormat="1" ht="12.75">
      <c r="A140" s="157"/>
      <c r="I140" s="143"/>
      <c r="J140" s="143"/>
    </row>
    <row r="141" spans="1:10" s="144" customFormat="1" ht="12.75">
      <c r="A141" s="157"/>
      <c r="I141" s="143"/>
      <c r="J141" s="143"/>
    </row>
    <row r="142" spans="1:10" s="144" customFormat="1" ht="12.75">
      <c r="A142" s="157"/>
      <c r="I142" s="143"/>
      <c r="J142" s="143"/>
    </row>
    <row r="143" spans="1:10" s="144" customFormat="1" ht="12.75">
      <c r="A143" s="157"/>
      <c r="I143" s="143"/>
      <c r="J143" s="143"/>
    </row>
    <row r="144" spans="1:10" s="144" customFormat="1" ht="12.75">
      <c r="A144" s="157"/>
      <c r="I144" s="143"/>
      <c r="J144" s="143"/>
    </row>
    <row r="145" spans="1:10" s="144" customFormat="1" ht="12.75">
      <c r="A145" s="157"/>
      <c r="I145" s="143"/>
      <c r="J145" s="143"/>
    </row>
    <row r="146" spans="1:10" s="144" customFormat="1" ht="12.75">
      <c r="A146" s="157"/>
      <c r="I146" s="143"/>
      <c r="J146" s="143"/>
    </row>
    <row r="147" spans="1:10" s="144" customFormat="1" ht="12.75">
      <c r="A147" s="157"/>
      <c r="I147" s="143"/>
      <c r="J147" s="143"/>
    </row>
    <row r="148" spans="1:10" s="144" customFormat="1" ht="12.75">
      <c r="A148" s="157"/>
      <c r="I148" s="143"/>
      <c r="J148" s="143"/>
    </row>
    <row r="149" spans="1:10" s="144" customFormat="1" ht="12.75">
      <c r="A149" s="157"/>
      <c r="I149" s="143"/>
      <c r="J149" s="143"/>
    </row>
    <row r="150" spans="1:10" s="144" customFormat="1" ht="12.75">
      <c r="A150" s="157"/>
      <c r="I150" s="143"/>
      <c r="J150" s="143"/>
    </row>
    <row r="151" spans="1:10" s="144" customFormat="1" ht="12.75">
      <c r="A151" s="157"/>
      <c r="I151" s="143"/>
      <c r="J151" s="143"/>
    </row>
    <row r="152" spans="1:10" s="144" customFormat="1" ht="12.75">
      <c r="A152" s="157"/>
      <c r="I152" s="143"/>
      <c r="J152" s="143"/>
    </row>
    <row r="153" spans="1:10" s="144" customFormat="1" ht="12.75">
      <c r="A153" s="157"/>
      <c r="I153" s="143"/>
      <c r="J153" s="143"/>
    </row>
    <row r="154" spans="1:10" s="144" customFormat="1" ht="12.75">
      <c r="A154" s="157"/>
      <c r="I154" s="143"/>
      <c r="J154" s="143"/>
    </row>
    <row r="155" spans="1:10" s="144" customFormat="1" ht="12.75">
      <c r="A155" s="157"/>
      <c r="I155" s="143"/>
      <c r="J155" s="143"/>
    </row>
    <row r="156" spans="1:10" s="144" customFormat="1" ht="12.75">
      <c r="A156" s="157"/>
      <c r="I156" s="143"/>
      <c r="J156" s="143"/>
    </row>
    <row r="157" spans="1:10" s="144" customFormat="1" ht="12.75">
      <c r="A157" s="157"/>
      <c r="I157" s="143"/>
      <c r="J157" s="143"/>
    </row>
    <row r="158" spans="1:10" s="144" customFormat="1" ht="12.75">
      <c r="A158" s="157"/>
      <c r="I158" s="143"/>
      <c r="J158" s="143"/>
    </row>
    <row r="159" spans="1:10" s="144" customFormat="1" ht="12.75">
      <c r="A159" s="157"/>
      <c r="I159" s="143"/>
      <c r="J159" s="143"/>
    </row>
    <row r="160" spans="1:10" s="144" customFormat="1" ht="12.75">
      <c r="A160" s="157"/>
      <c r="I160" s="143"/>
      <c r="J160" s="143"/>
    </row>
    <row r="161" spans="1:10" s="144" customFormat="1" ht="12.75">
      <c r="A161" s="157"/>
      <c r="I161" s="143"/>
      <c r="J161" s="143"/>
    </row>
    <row r="162" spans="1:10" s="144" customFormat="1" ht="12.75">
      <c r="A162" s="157"/>
      <c r="I162" s="143"/>
      <c r="J162" s="143"/>
    </row>
    <row r="163" spans="1:10" s="144" customFormat="1" ht="12.75">
      <c r="A163" s="157"/>
      <c r="I163" s="143"/>
      <c r="J163" s="143"/>
    </row>
    <row r="164" spans="1:10" s="144" customFormat="1" ht="12.75">
      <c r="A164" s="157"/>
      <c r="I164" s="143"/>
      <c r="J164" s="143"/>
    </row>
    <row r="165" spans="1:10" s="144" customFormat="1" ht="12.75">
      <c r="A165" s="157"/>
      <c r="I165" s="143"/>
      <c r="J165" s="143"/>
    </row>
    <row r="166" spans="1:10" s="144" customFormat="1" ht="12.75">
      <c r="A166" s="157"/>
      <c r="I166" s="143"/>
      <c r="J166" s="143"/>
    </row>
    <row r="167" spans="1:10" s="144" customFormat="1" ht="12.75">
      <c r="A167" s="157"/>
      <c r="I167" s="143"/>
      <c r="J167" s="143"/>
    </row>
    <row r="168" spans="1:10" s="144" customFormat="1" ht="12.75">
      <c r="A168" s="157"/>
      <c r="I168" s="143"/>
      <c r="J168" s="143"/>
    </row>
    <row r="169" spans="1:10" s="144" customFormat="1" ht="12.75">
      <c r="A169" s="157"/>
      <c r="I169" s="143"/>
      <c r="J169" s="143"/>
    </row>
    <row r="170" spans="1:10" s="144" customFormat="1" ht="12.75">
      <c r="A170" s="157"/>
      <c r="I170" s="143"/>
      <c r="J170" s="143"/>
    </row>
    <row r="171" spans="1:10" s="144" customFormat="1" ht="12.75">
      <c r="A171" s="157"/>
      <c r="I171" s="143"/>
      <c r="J171" s="143"/>
    </row>
    <row r="172" spans="1:10" s="144" customFormat="1" ht="12.75">
      <c r="A172" s="157"/>
      <c r="I172" s="143"/>
      <c r="J172" s="143"/>
    </row>
    <row r="173" spans="1:10" s="144" customFormat="1" ht="12.75">
      <c r="A173" s="157"/>
      <c r="I173" s="143"/>
      <c r="J173" s="143"/>
    </row>
    <row r="174" spans="1:10" s="144" customFormat="1" ht="12.75">
      <c r="A174" s="157"/>
      <c r="I174" s="143"/>
      <c r="J174" s="143"/>
    </row>
    <row r="175" spans="1:10" s="144" customFormat="1" ht="12.75">
      <c r="A175" s="157"/>
      <c r="I175" s="143"/>
      <c r="J175" s="143"/>
    </row>
    <row r="176" spans="1:10" s="144" customFormat="1" ht="12.75">
      <c r="A176" s="157"/>
      <c r="I176" s="143"/>
      <c r="J176" s="143"/>
    </row>
    <row r="177" spans="1:10" s="144" customFormat="1" ht="12.75">
      <c r="A177" s="157"/>
      <c r="I177" s="143"/>
      <c r="J177" s="143"/>
    </row>
    <row r="178" spans="1:10" s="144" customFormat="1" ht="12.75">
      <c r="A178" s="157"/>
      <c r="I178" s="143"/>
      <c r="J178" s="143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66" zoomScaleNormal="66" zoomScaleSheetLayoutView="75" workbookViewId="0" topLeftCell="A1">
      <pane xSplit="1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70" sqref="C70"/>
    </sheetView>
  </sheetViews>
  <sheetFormatPr defaultColWidth="9.00390625" defaultRowHeight="12.75"/>
  <cols>
    <col min="1" max="1" width="88.00390625" style="108" customWidth="1"/>
    <col min="2" max="2" width="15.00390625" style="108" customWidth="1"/>
    <col min="3" max="7" width="20.375" style="108" customWidth="1"/>
    <col min="8" max="8" width="18.375" style="108" customWidth="1"/>
    <col min="9" max="16384" width="9.125" style="108" customWidth="1"/>
  </cols>
  <sheetData>
    <row r="1" spans="1:8" ht="12.75">
      <c r="A1" s="27" t="s">
        <v>332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30" t="s">
        <v>46</v>
      </c>
      <c r="B3" s="158" t="s">
        <v>333</v>
      </c>
      <c r="C3" s="30" t="s">
        <v>334</v>
      </c>
      <c r="D3" s="30"/>
      <c r="E3" s="31" t="s">
        <v>49</v>
      </c>
      <c r="F3" s="31"/>
      <c r="G3" s="31"/>
      <c r="H3" s="31"/>
    </row>
    <row r="4" spans="1:8" ht="38.25" customHeight="1">
      <c r="A4" s="30"/>
      <c r="B4" s="158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2.75">
      <c r="A5" s="32">
        <v>1</v>
      </c>
      <c r="B5" s="159">
        <v>2</v>
      </c>
      <c r="C5" s="32">
        <v>3</v>
      </c>
      <c r="D5" s="159">
        <v>4</v>
      </c>
      <c r="E5" s="32">
        <v>5</v>
      </c>
      <c r="F5" s="159">
        <v>6</v>
      </c>
      <c r="G5" s="32">
        <v>7</v>
      </c>
      <c r="H5" s="159">
        <v>8</v>
      </c>
    </row>
    <row r="6" spans="1:8" ht="12.75">
      <c r="A6" s="160" t="s">
        <v>335</v>
      </c>
      <c r="B6" s="161"/>
      <c r="C6" s="161"/>
      <c r="D6" s="161"/>
      <c r="E6" s="161"/>
      <c r="F6" s="161"/>
      <c r="G6" s="161"/>
      <c r="H6" s="162"/>
    </row>
    <row r="7" spans="1:8" s="165" customFormat="1" ht="24.75" customHeight="1">
      <c r="A7" s="163" t="s">
        <v>336</v>
      </c>
      <c r="B7" s="164">
        <v>3000</v>
      </c>
      <c r="C7" s="42">
        <f>SUM(C8:C13,C17)</f>
        <v>24203</v>
      </c>
      <c r="D7" s="42">
        <f>SUM(D8:D13,D17)</f>
        <v>21368</v>
      </c>
      <c r="E7" s="42">
        <f>SUM(E8:E13,E17)</f>
        <v>23959</v>
      </c>
      <c r="F7" s="42">
        <f>SUM(F8:F13,F17)</f>
        <v>21368</v>
      </c>
      <c r="G7" s="43">
        <f>F7-E7</f>
        <v>-2591</v>
      </c>
      <c r="H7" s="151">
        <f>(F7/E7)*100</f>
        <v>89.18569222421637</v>
      </c>
    </row>
    <row r="8" spans="1:8" ht="19.5" customHeight="1">
      <c r="A8" s="45" t="s">
        <v>337</v>
      </c>
      <c r="B8" s="16">
        <v>3010</v>
      </c>
      <c r="C8" s="40">
        <v>19097</v>
      </c>
      <c r="D8" s="40">
        <f>F8</f>
        <v>19675</v>
      </c>
      <c r="E8" s="40">
        <v>20334</v>
      </c>
      <c r="F8" s="40">
        <v>19675</v>
      </c>
      <c r="G8" s="40">
        <f>F8-E8</f>
        <v>-659</v>
      </c>
      <c r="H8" s="147">
        <f>(F8/E8)*100</f>
        <v>96.75912265171634</v>
      </c>
    </row>
    <row r="9" spans="1:8" ht="19.5" customHeight="1">
      <c r="A9" s="45" t="s">
        <v>338</v>
      </c>
      <c r="B9" s="16">
        <v>3020</v>
      </c>
      <c r="C9" s="40"/>
      <c r="D9" s="40"/>
      <c r="E9" s="40"/>
      <c r="F9" s="40"/>
      <c r="G9" s="40">
        <f>F9-E9</f>
        <v>0</v>
      </c>
      <c r="H9" s="147" t="e">
        <f>(F9/E9)*100</f>
        <v>#DIV/0!</v>
      </c>
    </row>
    <row r="10" spans="1:8" ht="19.5" customHeight="1">
      <c r="A10" s="45" t="s">
        <v>339</v>
      </c>
      <c r="B10" s="16">
        <v>3021</v>
      </c>
      <c r="C10" s="40"/>
      <c r="D10" s="40"/>
      <c r="E10" s="40"/>
      <c r="F10" s="40"/>
      <c r="G10" s="40">
        <f>F10-E10</f>
        <v>0</v>
      </c>
      <c r="H10" s="147" t="e">
        <f>(F10/E10)*100</f>
        <v>#DIV/0!</v>
      </c>
    </row>
    <row r="11" spans="1:8" ht="19.5" customHeight="1">
      <c r="A11" s="45" t="s">
        <v>340</v>
      </c>
      <c r="B11" s="16">
        <v>3030</v>
      </c>
      <c r="C11" s="40">
        <v>4119</v>
      </c>
      <c r="D11" s="40">
        <f>F11</f>
        <v>578</v>
      </c>
      <c r="E11" s="40">
        <v>0</v>
      </c>
      <c r="F11" s="40">
        <v>578</v>
      </c>
      <c r="G11" s="40">
        <f>F11-E11</f>
        <v>578</v>
      </c>
      <c r="H11" s="147" t="e">
        <f>(F11/E11)*100</f>
        <v>#DIV/0!</v>
      </c>
    </row>
    <row r="12" spans="1:8" ht="19.5" customHeight="1">
      <c r="A12" s="45" t="s">
        <v>341</v>
      </c>
      <c r="B12" s="16">
        <v>3040</v>
      </c>
      <c r="C12" s="40">
        <v>895</v>
      </c>
      <c r="D12" s="40">
        <f>F12</f>
        <v>883</v>
      </c>
      <c r="E12" s="40">
        <v>3588</v>
      </c>
      <c r="F12" s="40">
        <v>883</v>
      </c>
      <c r="G12" s="40">
        <f>F12-E12</f>
        <v>-2705</v>
      </c>
      <c r="H12" s="147">
        <f>(F12/E12)*100</f>
        <v>24.609810479375696</v>
      </c>
    </row>
    <row r="13" spans="1:8" ht="19.5" customHeight="1">
      <c r="A13" s="45" t="s">
        <v>342</v>
      </c>
      <c r="B13" s="16">
        <v>3050</v>
      </c>
      <c r="C13" s="90">
        <f>SUM(C14:C16)</f>
        <v>92</v>
      </c>
      <c r="D13" s="90">
        <f>SUM(D14:D16)</f>
        <v>92</v>
      </c>
      <c r="E13" s="90">
        <f>SUM(E14:E16)</f>
        <v>37</v>
      </c>
      <c r="F13" s="90">
        <f>SUM(F14:F16)</f>
        <v>92</v>
      </c>
      <c r="G13" s="40">
        <f>F13-E13</f>
        <v>55</v>
      </c>
      <c r="H13" s="147">
        <f>(F13/E13)*100</f>
        <v>248.64864864864865</v>
      </c>
    </row>
    <row r="14" spans="1:8" ht="19.5" customHeight="1">
      <c r="A14" s="45" t="s">
        <v>343</v>
      </c>
      <c r="B14" s="16">
        <v>3051</v>
      </c>
      <c r="C14" s="40">
        <v>92</v>
      </c>
      <c r="D14" s="40">
        <f>F14</f>
        <v>92</v>
      </c>
      <c r="E14" s="40">
        <v>37</v>
      </c>
      <c r="F14" s="40">
        <v>92</v>
      </c>
      <c r="G14" s="40">
        <f>F14-E14</f>
        <v>55</v>
      </c>
      <c r="H14" s="147">
        <f>(F14/E14)*100</f>
        <v>248.64864864864865</v>
      </c>
    </row>
    <row r="15" spans="1:8" ht="19.5" customHeight="1">
      <c r="A15" s="45" t="s">
        <v>344</v>
      </c>
      <c r="B15" s="16">
        <v>3052</v>
      </c>
      <c r="C15" s="40"/>
      <c r="D15" s="40"/>
      <c r="E15" s="40"/>
      <c r="F15" s="40"/>
      <c r="G15" s="40">
        <f>F15-E15</f>
        <v>0</v>
      </c>
      <c r="H15" s="147" t="e">
        <f>(F15/E15)*100</f>
        <v>#DIV/0!</v>
      </c>
    </row>
    <row r="16" spans="1:8" ht="19.5" customHeight="1">
      <c r="A16" s="45" t="s">
        <v>345</v>
      </c>
      <c r="B16" s="16">
        <v>3053</v>
      </c>
      <c r="C16" s="40"/>
      <c r="D16" s="40"/>
      <c r="E16" s="40"/>
      <c r="F16" s="40"/>
      <c r="G16" s="40">
        <f>F16-E16</f>
        <v>0</v>
      </c>
      <c r="H16" s="147" t="e">
        <f>(F16/E16)*100</f>
        <v>#DIV/0!</v>
      </c>
    </row>
    <row r="17" spans="1:8" ht="19.5" customHeight="1">
      <c r="A17" s="45" t="s">
        <v>346</v>
      </c>
      <c r="B17" s="16">
        <v>3060</v>
      </c>
      <c r="C17" s="40">
        <v>0</v>
      </c>
      <c r="D17" s="40">
        <f>F17</f>
        <v>140</v>
      </c>
      <c r="E17" s="40">
        <v>0</v>
      </c>
      <c r="F17" s="40">
        <v>140</v>
      </c>
      <c r="G17" s="40">
        <f>F17-E17</f>
        <v>140</v>
      </c>
      <c r="H17" s="147" t="e">
        <f>(F17/E17)*100</f>
        <v>#DIV/0!</v>
      </c>
    </row>
    <row r="18" spans="1:8" ht="19.5" customHeight="1">
      <c r="A18" s="47" t="s">
        <v>347</v>
      </c>
      <c r="B18" s="150">
        <v>3100</v>
      </c>
      <c r="C18" s="42">
        <f>SUM(C19:C21,C25,C35,C36)</f>
        <v>-26001</v>
      </c>
      <c r="D18" s="42">
        <f>SUM(D19:D21,D25,D35,D36)</f>
        <v>-23556</v>
      </c>
      <c r="E18" s="42">
        <f>SUM(E19:E21,E25,E35,E36)</f>
        <v>-26886</v>
      </c>
      <c r="F18" s="42">
        <f>SUM(F19:F21,F25,F35,F36)</f>
        <v>-23556</v>
      </c>
      <c r="G18" s="43">
        <f>F18-E18</f>
        <v>3330</v>
      </c>
      <c r="H18" s="151">
        <f>(F18/E18)*100</f>
        <v>87.61437179201072</v>
      </c>
    </row>
    <row r="19" spans="1:8" ht="19.5" customHeight="1">
      <c r="A19" s="45" t="s">
        <v>348</v>
      </c>
      <c r="B19" s="16">
        <v>3110</v>
      </c>
      <c r="C19" s="40">
        <v>-7859</v>
      </c>
      <c r="D19" s="40">
        <f>F19</f>
        <v>-12699</v>
      </c>
      <c r="E19" s="40">
        <v>-10580</v>
      </c>
      <c r="F19" s="40">
        <v>-12699</v>
      </c>
      <c r="G19" s="40">
        <f>F19-E19</f>
        <v>-2119</v>
      </c>
      <c r="H19" s="147">
        <f>(F19/E19)*100</f>
        <v>120.02835538752363</v>
      </c>
    </row>
    <row r="20" spans="1:8" ht="19.5" customHeight="1">
      <c r="A20" s="45" t="s">
        <v>349</v>
      </c>
      <c r="B20" s="16">
        <v>3120</v>
      </c>
      <c r="C20" s="40">
        <v>-4826</v>
      </c>
      <c r="D20" s="40">
        <f>F20</f>
        <v>-5321</v>
      </c>
      <c r="E20" s="40">
        <v>-7161</v>
      </c>
      <c r="F20" s="40">
        <v>-5321</v>
      </c>
      <c r="G20" s="40">
        <f>F20-E20</f>
        <v>1840</v>
      </c>
      <c r="H20" s="147">
        <f>(F20/E20)*100</f>
        <v>74.30526462784528</v>
      </c>
    </row>
    <row r="21" spans="1:8" ht="19.5" customHeight="1">
      <c r="A21" s="45" t="s">
        <v>350</v>
      </c>
      <c r="B21" s="16">
        <v>3130</v>
      </c>
      <c r="C21" s="90">
        <f>SUM(C22:C24)</f>
        <v>0</v>
      </c>
      <c r="D21" s="90">
        <f>SUM(D22:D24)</f>
        <v>0</v>
      </c>
      <c r="E21" s="90">
        <f>SUM(E22:E24)</f>
        <v>0</v>
      </c>
      <c r="F21" s="90">
        <f>SUM(F22:F24)</f>
        <v>0</v>
      </c>
      <c r="G21" s="40">
        <f>F21-E21</f>
        <v>0</v>
      </c>
      <c r="H21" s="147" t="e">
        <f>(F21/E21)*100</f>
        <v>#DIV/0!</v>
      </c>
    </row>
    <row r="22" spans="1:8" ht="19.5" customHeight="1">
      <c r="A22" s="45" t="s">
        <v>343</v>
      </c>
      <c r="B22" s="16">
        <v>3131</v>
      </c>
      <c r="C22" s="40" t="s">
        <v>351</v>
      </c>
      <c r="D22" s="40" t="s">
        <v>351</v>
      </c>
      <c r="E22" s="40">
        <v>0</v>
      </c>
      <c r="F22" s="40">
        <v>0</v>
      </c>
      <c r="G22" s="40">
        <f>F22-E22</f>
        <v>0</v>
      </c>
      <c r="H22" s="147" t="e">
        <f>(F22/E22)*100</f>
        <v>#DIV/0!</v>
      </c>
    </row>
    <row r="23" spans="1:8" ht="19.5" customHeight="1">
      <c r="A23" s="45" t="s">
        <v>344</v>
      </c>
      <c r="B23" s="16">
        <v>3132</v>
      </c>
      <c r="C23" s="40" t="s">
        <v>351</v>
      </c>
      <c r="D23" s="40" t="s">
        <v>351</v>
      </c>
      <c r="E23" s="40">
        <v>0</v>
      </c>
      <c r="F23" s="40">
        <v>0</v>
      </c>
      <c r="G23" s="40">
        <f>F23-E23</f>
        <v>0</v>
      </c>
      <c r="H23" s="147" t="e">
        <f>(F23/E23)*100</f>
        <v>#DIV/0!</v>
      </c>
    </row>
    <row r="24" spans="1:8" ht="19.5" customHeight="1">
      <c r="A24" s="45" t="s">
        <v>345</v>
      </c>
      <c r="B24" s="16">
        <v>3133</v>
      </c>
      <c r="C24" s="40" t="s">
        <v>351</v>
      </c>
      <c r="D24" s="40" t="s">
        <v>351</v>
      </c>
      <c r="E24" s="40">
        <v>0</v>
      </c>
      <c r="F24" s="40">
        <v>0</v>
      </c>
      <c r="G24" s="40">
        <f>F24-E24</f>
        <v>0</v>
      </c>
      <c r="H24" s="147" t="e">
        <f>(F24/E24)*100</f>
        <v>#DIV/0!</v>
      </c>
    </row>
    <row r="25" spans="1:8" ht="19.5" customHeight="1">
      <c r="A25" s="166" t="s">
        <v>352</v>
      </c>
      <c r="B25" s="16">
        <v>3140</v>
      </c>
      <c r="C25" s="90">
        <f>SUM(C26:C31,C34)</f>
        <v>-3912</v>
      </c>
      <c r="D25" s="90">
        <f>SUM(D26:D31,D34)</f>
        <v>-4873</v>
      </c>
      <c r="E25" s="90">
        <f>SUM(E26:E31,E34)</f>
        <v>-4635</v>
      </c>
      <c r="F25" s="90">
        <f>SUM(F26:F31,F34)</f>
        <v>-4873</v>
      </c>
      <c r="G25" s="40">
        <f>F25-E25</f>
        <v>-238</v>
      </c>
      <c r="H25" s="147">
        <f>(F25/E25)*100</f>
        <v>105.13484358144551</v>
      </c>
    </row>
    <row r="26" spans="1:8" ht="19.5" customHeight="1">
      <c r="A26" s="45" t="s">
        <v>117</v>
      </c>
      <c r="B26" s="16">
        <v>3141</v>
      </c>
      <c r="C26" s="40" t="s">
        <v>351</v>
      </c>
      <c r="D26" s="40">
        <f>F26</f>
        <v>-5</v>
      </c>
      <c r="E26" s="40">
        <v>0</v>
      </c>
      <c r="F26" s="40">
        <v>-5</v>
      </c>
      <c r="G26" s="40">
        <f>F26-E26</f>
        <v>-5</v>
      </c>
      <c r="H26" s="147" t="e">
        <f>(F26/E26)*100</f>
        <v>#DIV/0!</v>
      </c>
    </row>
    <row r="27" spans="1:8" ht="19.5" customHeight="1">
      <c r="A27" s="45" t="s">
        <v>353</v>
      </c>
      <c r="B27" s="16">
        <v>3142</v>
      </c>
      <c r="C27" s="40">
        <v>-1353</v>
      </c>
      <c r="D27" s="40">
        <f>F27</f>
        <v>-1694</v>
      </c>
      <c r="E27" s="40">
        <v>-1346</v>
      </c>
      <c r="F27" s="40">
        <v>-1694</v>
      </c>
      <c r="G27" s="40">
        <f>F27-E27</f>
        <v>-348</v>
      </c>
      <c r="H27" s="147">
        <f>(F27/E27)*100</f>
        <v>125.85438335809806</v>
      </c>
    </row>
    <row r="28" spans="1:8" ht="19.5" customHeight="1">
      <c r="A28" s="45" t="s">
        <v>120</v>
      </c>
      <c r="B28" s="16">
        <v>3143</v>
      </c>
      <c r="C28" s="40" t="s">
        <v>351</v>
      </c>
      <c r="D28" s="40" t="s">
        <v>351</v>
      </c>
      <c r="E28" s="40">
        <v>0</v>
      </c>
      <c r="F28" s="40">
        <v>0</v>
      </c>
      <c r="G28" s="40">
        <f>F28-E28</f>
        <v>0</v>
      </c>
      <c r="H28" s="147" t="e">
        <f>(F28/E28)*100</f>
        <v>#DIV/0!</v>
      </c>
    </row>
    <row r="29" spans="1:8" ht="19.5" customHeight="1">
      <c r="A29" s="45" t="s">
        <v>354</v>
      </c>
      <c r="B29" s="16">
        <v>3144</v>
      </c>
      <c r="C29" s="40" t="s">
        <v>351</v>
      </c>
      <c r="D29" s="40" t="s">
        <v>351</v>
      </c>
      <c r="E29" s="40">
        <v>0</v>
      </c>
      <c r="F29" s="40">
        <v>0</v>
      </c>
      <c r="G29" s="40">
        <f>F29-E29</f>
        <v>0</v>
      </c>
      <c r="H29" s="147" t="e">
        <f>(F29/E29)*100</f>
        <v>#DIV/0!</v>
      </c>
    </row>
    <row r="30" spans="1:8" ht="19.5" customHeight="1">
      <c r="A30" s="45" t="s">
        <v>311</v>
      </c>
      <c r="B30" s="16">
        <v>3145</v>
      </c>
      <c r="C30" s="40">
        <v>-1113</v>
      </c>
      <c r="D30" s="40">
        <f>F30</f>
        <v>-1257</v>
      </c>
      <c r="E30" s="40">
        <v>-1289</v>
      </c>
      <c r="F30" s="40">
        <v>-1257</v>
      </c>
      <c r="G30" s="40">
        <f>F30-E30</f>
        <v>32</v>
      </c>
      <c r="H30" s="147">
        <f>(F30/E30)*100</f>
        <v>97.51745539177658</v>
      </c>
    </row>
    <row r="31" spans="1:8" ht="19.5" customHeight="1">
      <c r="A31" s="45" t="s">
        <v>355</v>
      </c>
      <c r="B31" s="16">
        <v>3146</v>
      </c>
      <c r="C31" s="90">
        <f>SUM(C32,C33)</f>
        <v>0</v>
      </c>
      <c r="D31" s="90">
        <f>SUM(D32,D33)</f>
        <v>-30</v>
      </c>
      <c r="E31" s="90">
        <f>SUM(E32,E33)</f>
        <v>0</v>
      </c>
      <c r="F31" s="90">
        <f>SUM(F32,F33)</f>
        <v>-30</v>
      </c>
      <c r="G31" s="40">
        <f>F31-E31</f>
        <v>-30</v>
      </c>
      <c r="H31" s="147" t="e">
        <f>(F31/E31)*100</f>
        <v>#DIV/0!</v>
      </c>
    </row>
    <row r="32" spans="1:8" ht="19.5" customHeight="1">
      <c r="A32" s="45" t="s">
        <v>356</v>
      </c>
      <c r="B32" s="16" t="s">
        <v>357</v>
      </c>
      <c r="C32" s="40" t="s">
        <v>351</v>
      </c>
      <c r="D32" s="40">
        <f>F32</f>
        <v>-30</v>
      </c>
      <c r="E32" s="40">
        <v>0</v>
      </c>
      <c r="F32" s="40">
        <v>-30</v>
      </c>
      <c r="G32" s="40">
        <f>F32-E32</f>
        <v>-30</v>
      </c>
      <c r="H32" s="147" t="e">
        <f>(F32/E32)*100</f>
        <v>#DIV/0!</v>
      </c>
    </row>
    <row r="33" spans="1:8" ht="12.75">
      <c r="A33" s="45" t="s">
        <v>358</v>
      </c>
      <c r="B33" s="16" t="s">
        <v>359</v>
      </c>
      <c r="C33" s="40" t="s">
        <v>351</v>
      </c>
      <c r="D33" s="40" t="s">
        <v>351</v>
      </c>
      <c r="E33" s="40">
        <v>0</v>
      </c>
      <c r="F33" s="40">
        <v>0</v>
      </c>
      <c r="G33" s="40">
        <f>F33-E33</f>
        <v>0</v>
      </c>
      <c r="H33" s="147" t="e">
        <f>(F33/E33)*100</f>
        <v>#DIV/0!</v>
      </c>
    </row>
    <row r="34" spans="1:8" ht="19.5" customHeight="1">
      <c r="A34" s="45" t="s">
        <v>360</v>
      </c>
      <c r="B34" s="16">
        <v>3150</v>
      </c>
      <c r="C34" s="40">
        <v>-1446</v>
      </c>
      <c r="D34" s="40">
        <f>F34</f>
        <v>-1887</v>
      </c>
      <c r="E34" s="40">
        <v>-2000</v>
      </c>
      <c r="F34" s="40">
        <v>-1887</v>
      </c>
      <c r="G34" s="40">
        <f>F34-E34</f>
        <v>113</v>
      </c>
      <c r="H34" s="147">
        <f>(F34/E34)*100</f>
        <v>94.35</v>
      </c>
    </row>
    <row r="35" spans="1:8" ht="19.5" customHeight="1">
      <c r="A35" s="45" t="s">
        <v>361</v>
      </c>
      <c r="B35" s="16">
        <v>3160</v>
      </c>
      <c r="C35" s="40" t="s">
        <v>351</v>
      </c>
      <c r="D35" s="40" t="s">
        <v>351</v>
      </c>
      <c r="E35" s="40">
        <v>0</v>
      </c>
      <c r="F35" s="40">
        <v>0</v>
      </c>
      <c r="G35" s="40">
        <f>F35-E35</f>
        <v>0</v>
      </c>
      <c r="H35" s="147" t="e">
        <f>(F35/E35)*100</f>
        <v>#DIV/0!</v>
      </c>
    </row>
    <row r="36" spans="1:8" ht="19.5" customHeight="1">
      <c r="A36" s="45" t="s">
        <v>362</v>
      </c>
      <c r="B36" s="16">
        <v>3170</v>
      </c>
      <c r="C36" s="40">
        <v>-9404</v>
      </c>
      <c r="D36" s="40">
        <f>F36</f>
        <v>-663</v>
      </c>
      <c r="E36" s="40">
        <v>-4510</v>
      </c>
      <c r="F36" s="40">
        <v>-663</v>
      </c>
      <c r="G36" s="40">
        <f>F36-E36</f>
        <v>3847</v>
      </c>
      <c r="H36" s="147">
        <f>(F36/E36)*100</f>
        <v>14.700665188470067</v>
      </c>
    </row>
    <row r="37" spans="1:8" ht="19.5" customHeight="1">
      <c r="A37" s="167" t="s">
        <v>132</v>
      </c>
      <c r="B37" s="168">
        <v>3195</v>
      </c>
      <c r="C37" s="42">
        <f>SUM(C7,C18)</f>
        <v>-1798</v>
      </c>
      <c r="D37" s="42">
        <f>SUM(D7,D18)</f>
        <v>-2188</v>
      </c>
      <c r="E37" s="42">
        <f>SUM(E7,E18)</f>
        <v>-2927</v>
      </c>
      <c r="F37" s="42">
        <f>SUM(F7,F18)</f>
        <v>-2188</v>
      </c>
      <c r="G37" s="43">
        <f>F37-E37</f>
        <v>739</v>
      </c>
      <c r="H37" s="151">
        <f>(F37/E37)*100</f>
        <v>74.7523061154766</v>
      </c>
    </row>
    <row r="38" spans="1:8" ht="19.5" customHeight="1">
      <c r="A38" s="160" t="s">
        <v>363</v>
      </c>
      <c r="B38" s="161"/>
      <c r="C38" s="161"/>
      <c r="D38" s="161"/>
      <c r="E38" s="161"/>
      <c r="F38" s="161"/>
      <c r="G38" s="40">
        <f>F38-E38</f>
        <v>0</v>
      </c>
      <c r="H38" s="147" t="e">
        <f>(F38/E38)*100</f>
        <v>#DIV/0!</v>
      </c>
    </row>
    <row r="39" spans="1:8" ht="19.5" customHeight="1">
      <c r="A39" s="163" t="s">
        <v>364</v>
      </c>
      <c r="B39" s="164">
        <v>3200</v>
      </c>
      <c r="C39" s="42">
        <f>SUM(C40:C43)</f>
        <v>0</v>
      </c>
      <c r="D39" s="42">
        <f>SUM(D40:D43)</f>
        <v>0</v>
      </c>
      <c r="E39" s="42">
        <f>SUM(E40:E43)</f>
        <v>0</v>
      </c>
      <c r="F39" s="42">
        <f>SUM(F40:F43)</f>
        <v>0</v>
      </c>
      <c r="G39" s="43">
        <f>F39-E39</f>
        <v>0</v>
      </c>
      <c r="H39" s="151" t="e">
        <f>(F39/E39)*100</f>
        <v>#DIV/0!</v>
      </c>
    </row>
    <row r="40" spans="1:8" ht="19.5" customHeight="1">
      <c r="A40" s="45" t="s">
        <v>365</v>
      </c>
      <c r="B40" s="16">
        <v>3210</v>
      </c>
      <c r="C40" s="40"/>
      <c r="D40" s="40"/>
      <c r="E40" s="40"/>
      <c r="F40" s="40"/>
      <c r="G40" s="40">
        <f>F40-E40</f>
        <v>0</v>
      </c>
      <c r="H40" s="147" t="e">
        <f>(F40/E40)*100</f>
        <v>#DIV/0!</v>
      </c>
    </row>
    <row r="41" spans="1:8" ht="19.5" customHeight="1">
      <c r="A41" s="45" t="s">
        <v>366</v>
      </c>
      <c r="B41" s="16">
        <v>3220</v>
      </c>
      <c r="C41" s="40"/>
      <c r="D41" s="40"/>
      <c r="E41" s="40"/>
      <c r="F41" s="40"/>
      <c r="G41" s="40">
        <f>F41-E41</f>
        <v>0</v>
      </c>
      <c r="H41" s="147" t="e">
        <f>(F41/E41)*100</f>
        <v>#DIV/0!</v>
      </c>
    </row>
    <row r="42" spans="1:8" ht="19.5" customHeight="1">
      <c r="A42" s="45" t="s">
        <v>367</v>
      </c>
      <c r="B42" s="16">
        <v>3230</v>
      </c>
      <c r="C42" s="40"/>
      <c r="D42" s="40"/>
      <c r="E42" s="40"/>
      <c r="F42" s="40"/>
      <c r="G42" s="40">
        <f>F42-E42</f>
        <v>0</v>
      </c>
      <c r="H42" s="147" t="e">
        <f>(F42/E42)*100</f>
        <v>#DIV/0!</v>
      </c>
    </row>
    <row r="43" spans="1:8" ht="19.5" customHeight="1">
      <c r="A43" s="45" t="s">
        <v>368</v>
      </c>
      <c r="B43" s="16">
        <v>3240</v>
      </c>
      <c r="C43" s="40"/>
      <c r="D43" s="40"/>
      <c r="E43" s="40"/>
      <c r="F43" s="40"/>
      <c r="G43" s="40">
        <f>F43-E43</f>
        <v>0</v>
      </c>
      <c r="H43" s="147" t="e">
        <f>(F43/E43)*100</f>
        <v>#DIV/0!</v>
      </c>
    </row>
    <row r="44" spans="1:8" ht="19.5" customHeight="1">
      <c r="A44" s="47" t="s">
        <v>369</v>
      </c>
      <c r="B44" s="150">
        <v>3255</v>
      </c>
      <c r="C44" s="42">
        <f>SUM(C45:C49)</f>
        <v>0</v>
      </c>
      <c r="D44" s="42">
        <f>SUM(D45:D49)</f>
        <v>0</v>
      </c>
      <c r="E44" s="42">
        <f>SUM(E45:E49)</f>
        <v>0</v>
      </c>
      <c r="F44" s="42">
        <f>SUM(F45:F49)</f>
        <v>0</v>
      </c>
      <c r="G44" s="43">
        <f>F44-E44</f>
        <v>0</v>
      </c>
      <c r="H44" s="151" t="e">
        <f>(F44/E44)*100</f>
        <v>#DIV/0!</v>
      </c>
    </row>
    <row r="45" spans="1:8" ht="19.5" customHeight="1">
      <c r="A45" s="45" t="s">
        <v>370</v>
      </c>
      <c r="B45" s="16">
        <v>3260</v>
      </c>
      <c r="C45" s="40" t="s">
        <v>351</v>
      </c>
      <c r="D45" s="40" t="s">
        <v>351</v>
      </c>
      <c r="E45" s="40" t="s">
        <v>351</v>
      </c>
      <c r="F45" s="40" t="s">
        <v>351</v>
      </c>
      <c r="G45" s="40" t="e">
        <f>F45-E45</f>
        <v>#VALUE!</v>
      </c>
      <c r="H45" s="147" t="e">
        <f>(F45/E45)*100</f>
        <v>#VALUE!</v>
      </c>
    </row>
    <row r="46" spans="1:8" ht="19.5" customHeight="1">
      <c r="A46" s="45" t="s">
        <v>371</v>
      </c>
      <c r="B46" s="16">
        <v>3265</v>
      </c>
      <c r="C46" s="40" t="s">
        <v>351</v>
      </c>
      <c r="D46" s="40" t="s">
        <v>351</v>
      </c>
      <c r="E46" s="40" t="s">
        <v>351</v>
      </c>
      <c r="F46" s="40" t="s">
        <v>351</v>
      </c>
      <c r="G46" s="40" t="e">
        <f>F46-E46</f>
        <v>#VALUE!</v>
      </c>
      <c r="H46" s="147" t="e">
        <f>(F46/E46)*100</f>
        <v>#VALUE!</v>
      </c>
    </row>
    <row r="47" spans="1:8" ht="19.5" customHeight="1">
      <c r="A47" s="45" t="s">
        <v>372</v>
      </c>
      <c r="B47" s="16">
        <v>3270</v>
      </c>
      <c r="C47" s="40" t="s">
        <v>351</v>
      </c>
      <c r="D47" s="40" t="s">
        <v>351</v>
      </c>
      <c r="E47" s="40" t="s">
        <v>351</v>
      </c>
      <c r="F47" s="40" t="s">
        <v>351</v>
      </c>
      <c r="G47" s="40" t="e">
        <f>F47-E47</f>
        <v>#VALUE!</v>
      </c>
      <c r="H47" s="147" t="e">
        <f>(F47/E47)*100</f>
        <v>#VALUE!</v>
      </c>
    </row>
    <row r="48" spans="1:8" ht="19.5" customHeight="1">
      <c r="A48" s="45" t="s">
        <v>373</v>
      </c>
      <c r="B48" s="16">
        <v>3275</v>
      </c>
      <c r="C48" s="40" t="s">
        <v>351</v>
      </c>
      <c r="D48" s="40" t="s">
        <v>351</v>
      </c>
      <c r="E48" s="40" t="s">
        <v>351</v>
      </c>
      <c r="F48" s="40" t="s">
        <v>351</v>
      </c>
      <c r="G48" s="40" t="e">
        <f>F48-E48</f>
        <v>#VALUE!</v>
      </c>
      <c r="H48" s="147" t="e">
        <f>(F48/E48)*100</f>
        <v>#VALUE!</v>
      </c>
    </row>
    <row r="49" spans="1:8" ht="19.5" customHeight="1">
      <c r="A49" s="45" t="s">
        <v>362</v>
      </c>
      <c r="B49" s="16">
        <v>3280</v>
      </c>
      <c r="C49" s="40" t="s">
        <v>351</v>
      </c>
      <c r="D49" s="40" t="s">
        <v>351</v>
      </c>
      <c r="E49" s="40" t="s">
        <v>351</v>
      </c>
      <c r="F49" s="40" t="s">
        <v>351</v>
      </c>
      <c r="G49" s="40" t="e">
        <f>F49-E49</f>
        <v>#VALUE!</v>
      </c>
      <c r="H49" s="147" t="e">
        <f>(F49/E49)*100</f>
        <v>#VALUE!</v>
      </c>
    </row>
    <row r="50" spans="1:8" ht="19.5" customHeight="1">
      <c r="A50" s="169" t="s">
        <v>133</v>
      </c>
      <c r="B50" s="168">
        <v>3295</v>
      </c>
      <c r="C50" s="42">
        <f>SUM(C39,C44)</f>
        <v>0</v>
      </c>
      <c r="D50" s="42">
        <f>SUM(D39,D44)</f>
        <v>0</v>
      </c>
      <c r="E50" s="42">
        <f>SUM(E39,E44)</f>
        <v>0</v>
      </c>
      <c r="F50" s="42">
        <f>SUM(F39,F44)</f>
        <v>0</v>
      </c>
      <c r="G50" s="43">
        <f>F50-E50</f>
        <v>0</v>
      </c>
      <c r="H50" s="151" t="e">
        <f>(F50/E50)*100</f>
        <v>#DIV/0!</v>
      </c>
    </row>
    <row r="51" spans="1:8" ht="19.5" customHeight="1">
      <c r="A51" s="160" t="s">
        <v>374</v>
      </c>
      <c r="B51" s="161"/>
      <c r="C51" s="161"/>
      <c r="D51" s="161"/>
      <c r="E51" s="161"/>
      <c r="F51" s="161"/>
      <c r="G51" s="40">
        <f>F51-E51</f>
        <v>0</v>
      </c>
      <c r="H51" s="147" t="e">
        <f>(F51/E51)*100</f>
        <v>#DIV/0!</v>
      </c>
    </row>
    <row r="52" spans="1:8" ht="19.5" customHeight="1">
      <c r="A52" s="47" t="s">
        <v>375</v>
      </c>
      <c r="B52" s="150">
        <v>3300</v>
      </c>
      <c r="C52" s="42">
        <f>SUM(C53,C54,C58)</f>
        <v>0</v>
      </c>
      <c r="D52" s="42">
        <f>SUM(D53,D54,D58)</f>
        <v>0</v>
      </c>
      <c r="E52" s="42">
        <f>SUM(E53,E54,E58)</f>
        <v>0</v>
      </c>
      <c r="F52" s="42">
        <f>SUM(F53,F54,F58)</f>
        <v>0</v>
      </c>
      <c r="G52" s="43">
        <f>F52-E52</f>
        <v>0</v>
      </c>
      <c r="H52" s="151" t="e">
        <f>(F52/E52)*100</f>
        <v>#DIV/0!</v>
      </c>
    </row>
    <row r="53" spans="1:8" ht="19.5" customHeight="1">
      <c r="A53" s="45" t="s">
        <v>376</v>
      </c>
      <c r="B53" s="16">
        <v>3310</v>
      </c>
      <c r="C53" s="40"/>
      <c r="D53" s="40"/>
      <c r="E53" s="40"/>
      <c r="F53" s="40"/>
      <c r="G53" s="40">
        <f>F53-E53</f>
        <v>0</v>
      </c>
      <c r="H53" s="147" t="e">
        <f>(F53/E53)*100</f>
        <v>#DIV/0!</v>
      </c>
    </row>
    <row r="54" spans="1:8" ht="19.5" customHeight="1">
      <c r="A54" s="45" t="s">
        <v>377</v>
      </c>
      <c r="B54" s="16">
        <v>3320</v>
      </c>
      <c r="C54" s="90">
        <f>SUM(C55:C57)</f>
        <v>0</v>
      </c>
      <c r="D54" s="90">
        <f>SUM(D55:D57)</f>
        <v>0</v>
      </c>
      <c r="E54" s="90">
        <f>SUM(E55:E57)</f>
        <v>0</v>
      </c>
      <c r="F54" s="90">
        <f>SUM(F55:F57)</f>
        <v>0</v>
      </c>
      <c r="G54" s="40">
        <f>F54-E54</f>
        <v>0</v>
      </c>
      <c r="H54" s="147" t="e">
        <f>(F54/E54)*100</f>
        <v>#DIV/0!</v>
      </c>
    </row>
    <row r="55" spans="1:8" ht="19.5" customHeight="1">
      <c r="A55" s="45" t="s">
        <v>343</v>
      </c>
      <c r="B55" s="16">
        <v>3321</v>
      </c>
      <c r="C55" s="40"/>
      <c r="D55" s="40"/>
      <c r="E55" s="40"/>
      <c r="F55" s="40"/>
      <c r="G55" s="40">
        <f>F55-E55</f>
        <v>0</v>
      </c>
      <c r="H55" s="147" t="e">
        <f>(F55/E55)*100</f>
        <v>#DIV/0!</v>
      </c>
    </row>
    <row r="56" spans="1:8" ht="19.5" customHeight="1">
      <c r="A56" s="45" t="s">
        <v>344</v>
      </c>
      <c r="B56" s="16">
        <v>3322</v>
      </c>
      <c r="C56" s="40"/>
      <c r="D56" s="40"/>
      <c r="E56" s="40"/>
      <c r="F56" s="40"/>
      <c r="G56" s="40">
        <f>F56-E56</f>
        <v>0</v>
      </c>
      <c r="H56" s="147" t="e">
        <f>(F56/E56)*100</f>
        <v>#DIV/0!</v>
      </c>
    </row>
    <row r="57" spans="1:8" ht="19.5" customHeight="1">
      <c r="A57" s="45" t="s">
        <v>345</v>
      </c>
      <c r="B57" s="16">
        <v>3323</v>
      </c>
      <c r="C57" s="40"/>
      <c r="D57" s="40"/>
      <c r="E57" s="40"/>
      <c r="F57" s="40"/>
      <c r="G57" s="40">
        <f>F57-E57</f>
        <v>0</v>
      </c>
      <c r="H57" s="147" t="e">
        <f>(F57/E57)*100</f>
        <v>#DIV/0!</v>
      </c>
    </row>
    <row r="58" spans="1:8" ht="19.5" customHeight="1">
      <c r="A58" s="45" t="s">
        <v>368</v>
      </c>
      <c r="B58" s="16">
        <v>3340</v>
      </c>
      <c r="C58" s="40"/>
      <c r="D58" s="40"/>
      <c r="E58" s="40"/>
      <c r="F58" s="40"/>
      <c r="G58" s="40">
        <f>F58-E58</f>
        <v>0</v>
      </c>
      <c r="H58" s="147" t="e">
        <f>(F58/E58)*100</f>
        <v>#DIV/0!</v>
      </c>
    </row>
    <row r="59" spans="1:8" ht="19.5" customHeight="1">
      <c r="A59" s="47" t="s">
        <v>378</v>
      </c>
      <c r="B59" s="150">
        <v>3345</v>
      </c>
      <c r="C59" s="42">
        <f>SUM(C60,C61,C65,C66)</f>
        <v>0</v>
      </c>
      <c r="D59" s="42">
        <f>SUM(D60,D61,D65,D66)</f>
        <v>-22</v>
      </c>
      <c r="E59" s="42">
        <f>SUM(E60,E61,E65,E66)</f>
        <v>0</v>
      </c>
      <c r="F59" s="42">
        <f>SUM(F60,F61,F65,F66)</f>
        <v>-22</v>
      </c>
      <c r="G59" s="43">
        <f>F59-E59</f>
        <v>-22</v>
      </c>
      <c r="H59" s="151" t="e">
        <f>(F59/E59)*100</f>
        <v>#DIV/0!</v>
      </c>
    </row>
    <row r="60" spans="1:8" ht="19.5" customHeight="1">
      <c r="A60" s="45" t="s">
        <v>379</v>
      </c>
      <c r="B60" s="16">
        <v>3350</v>
      </c>
      <c r="C60" s="40" t="s">
        <v>351</v>
      </c>
      <c r="D60" s="40" t="s">
        <v>351</v>
      </c>
      <c r="E60" s="40">
        <v>0</v>
      </c>
      <c r="F60" s="40">
        <v>0</v>
      </c>
      <c r="G60" s="40">
        <f>F60-E60</f>
        <v>0</v>
      </c>
      <c r="H60" s="147" t="e">
        <f>(F60/E60)*100</f>
        <v>#DIV/0!</v>
      </c>
    </row>
    <row r="61" spans="1:8" ht="19.5" customHeight="1">
      <c r="A61" s="45" t="s">
        <v>380</v>
      </c>
      <c r="B61" s="16">
        <v>3360</v>
      </c>
      <c r="C61" s="90">
        <f>SUM(C62:C64)</f>
        <v>0</v>
      </c>
      <c r="D61" s="90">
        <f>SUM(D62:D64)</f>
        <v>0</v>
      </c>
      <c r="E61" s="90">
        <f>SUM(E62:E64)</f>
        <v>0</v>
      </c>
      <c r="F61" s="90">
        <f>SUM(F62:F64)</f>
        <v>0</v>
      </c>
      <c r="G61" s="40">
        <f>F61-E61</f>
        <v>0</v>
      </c>
      <c r="H61" s="147" t="e">
        <f>(F61/E61)*100</f>
        <v>#DIV/0!</v>
      </c>
    </row>
    <row r="62" spans="1:8" ht="19.5" customHeight="1">
      <c r="A62" s="45" t="s">
        <v>343</v>
      </c>
      <c r="B62" s="16">
        <v>3361</v>
      </c>
      <c r="C62" s="40" t="s">
        <v>351</v>
      </c>
      <c r="D62" s="40" t="s">
        <v>351</v>
      </c>
      <c r="E62" s="40">
        <v>0</v>
      </c>
      <c r="F62" s="40">
        <v>0</v>
      </c>
      <c r="G62" s="40">
        <f>F62-E62</f>
        <v>0</v>
      </c>
      <c r="H62" s="147" t="e">
        <f>(F62/E62)*100</f>
        <v>#DIV/0!</v>
      </c>
    </row>
    <row r="63" spans="1:8" ht="19.5" customHeight="1">
      <c r="A63" s="45" t="s">
        <v>344</v>
      </c>
      <c r="B63" s="16">
        <v>3362</v>
      </c>
      <c r="C63" s="40" t="s">
        <v>351</v>
      </c>
      <c r="D63" s="40" t="s">
        <v>351</v>
      </c>
      <c r="E63" s="40">
        <v>0</v>
      </c>
      <c r="F63" s="40">
        <v>0</v>
      </c>
      <c r="G63" s="40">
        <f>F63-E63</f>
        <v>0</v>
      </c>
      <c r="H63" s="147" t="e">
        <f>(F63/E63)*100</f>
        <v>#DIV/0!</v>
      </c>
    </row>
    <row r="64" spans="1:8" ht="19.5" customHeight="1">
      <c r="A64" s="45" t="s">
        <v>345</v>
      </c>
      <c r="B64" s="16">
        <v>3363</v>
      </c>
      <c r="C64" s="40" t="s">
        <v>351</v>
      </c>
      <c r="D64" s="40" t="s">
        <v>351</v>
      </c>
      <c r="E64" s="40">
        <v>0</v>
      </c>
      <c r="F64" s="40">
        <v>0</v>
      </c>
      <c r="G64" s="40">
        <f>F64-E64</f>
        <v>0</v>
      </c>
      <c r="H64" s="147" t="e">
        <f>(F64/E64)*100</f>
        <v>#DIV/0!</v>
      </c>
    </row>
    <row r="65" spans="1:8" ht="19.5" customHeight="1">
      <c r="A65" s="45" t="s">
        <v>381</v>
      </c>
      <c r="B65" s="16">
        <v>3370</v>
      </c>
      <c r="C65" s="40" t="s">
        <v>351</v>
      </c>
      <c r="D65" s="40" t="s">
        <v>351</v>
      </c>
      <c r="E65" s="40">
        <v>0</v>
      </c>
      <c r="F65" s="40">
        <v>0</v>
      </c>
      <c r="G65" s="40">
        <f>F65-E65</f>
        <v>0</v>
      </c>
      <c r="H65" s="147" t="e">
        <f>(F65/E65)*100</f>
        <v>#DIV/0!</v>
      </c>
    </row>
    <row r="66" spans="1:8" ht="19.5" customHeight="1">
      <c r="A66" s="45" t="s">
        <v>362</v>
      </c>
      <c r="B66" s="16">
        <v>3380</v>
      </c>
      <c r="C66" s="40" t="s">
        <v>351</v>
      </c>
      <c r="D66" s="40">
        <f>F66</f>
        <v>-22</v>
      </c>
      <c r="E66" s="40">
        <v>0</v>
      </c>
      <c r="F66" s="40">
        <v>-22</v>
      </c>
      <c r="G66" s="40">
        <f>F66-E66</f>
        <v>-22</v>
      </c>
      <c r="H66" s="147" t="e">
        <f>(F66/E66)*100</f>
        <v>#DIV/0!</v>
      </c>
    </row>
    <row r="67" spans="1:8" ht="19.5" customHeight="1">
      <c r="A67" s="47" t="s">
        <v>382</v>
      </c>
      <c r="B67" s="150">
        <v>3395</v>
      </c>
      <c r="C67" s="42">
        <f>SUM(C52,C59)</f>
        <v>0</v>
      </c>
      <c r="D67" s="42">
        <f>SUM(D52,D59)</f>
        <v>-22</v>
      </c>
      <c r="E67" s="42">
        <f>SUM(E52,E59)</f>
        <v>0</v>
      </c>
      <c r="F67" s="42">
        <f>SUM(F52,F59)</f>
        <v>-22</v>
      </c>
      <c r="G67" s="43">
        <f>F67-E67</f>
        <v>-22</v>
      </c>
      <c r="H67" s="151" t="e">
        <f>(F67/E67)*100</f>
        <v>#DIV/0!</v>
      </c>
    </row>
    <row r="68" spans="1:8" ht="19.5" customHeight="1">
      <c r="A68" s="170" t="s">
        <v>383</v>
      </c>
      <c r="B68" s="150">
        <v>3400</v>
      </c>
      <c r="C68" s="42">
        <f>SUM(C37,C50,C67)</f>
        <v>-1798</v>
      </c>
      <c r="D68" s="42">
        <f>SUM(D37,D50,D67)</f>
        <v>-2210</v>
      </c>
      <c r="E68" s="42">
        <f>SUM(E37,E50,E67)</f>
        <v>-2927</v>
      </c>
      <c r="F68" s="42">
        <f>SUM(F37,F50,F67)</f>
        <v>-2210</v>
      </c>
      <c r="G68" s="43">
        <f>F68-E68</f>
        <v>717</v>
      </c>
      <c r="H68" s="151">
        <f>(F68/E68)*100</f>
        <v>75.50392893747865</v>
      </c>
    </row>
    <row r="69" spans="1:8" ht="19.5" customHeight="1">
      <c r="A69" s="45" t="s">
        <v>130</v>
      </c>
      <c r="B69" s="16">
        <v>3405</v>
      </c>
      <c r="C69" s="40">
        <v>4384</v>
      </c>
      <c r="D69" s="40">
        <f>F69</f>
        <v>5177</v>
      </c>
      <c r="E69" s="40">
        <v>5500</v>
      </c>
      <c r="F69" s="40">
        <v>5177</v>
      </c>
      <c r="G69" s="40">
        <f>F69-E69</f>
        <v>-323</v>
      </c>
      <c r="H69" s="147">
        <f>(F69/E69)*100</f>
        <v>94.12727272727273</v>
      </c>
    </row>
    <row r="70" spans="1:8" ht="19.5" customHeight="1">
      <c r="A70" s="66" t="s">
        <v>135</v>
      </c>
      <c r="B70" s="16">
        <v>3410</v>
      </c>
      <c r="C70" s="40"/>
      <c r="D70" s="40"/>
      <c r="E70" s="40">
        <v>0</v>
      </c>
      <c r="F70" s="40">
        <v>0</v>
      </c>
      <c r="G70" s="40">
        <f>F70-E70</f>
        <v>0</v>
      </c>
      <c r="H70" s="147" t="e">
        <f>(F70/E70)*100</f>
        <v>#DIV/0!</v>
      </c>
    </row>
    <row r="71" spans="1:8" ht="19.5" customHeight="1">
      <c r="A71" s="45" t="s">
        <v>136</v>
      </c>
      <c r="B71" s="16">
        <v>3415</v>
      </c>
      <c r="C71" s="61">
        <f>SUM(C69,C68,C70)</f>
        <v>2586</v>
      </c>
      <c r="D71" s="61">
        <f>SUM(D69,D68,D70)</f>
        <v>2967</v>
      </c>
      <c r="E71" s="61">
        <f>SUM(E69,E68,E70)</f>
        <v>2573</v>
      </c>
      <c r="F71" s="61">
        <f>SUM(F69,F68,F70)</f>
        <v>2967</v>
      </c>
      <c r="G71" s="40">
        <f>F71-E71</f>
        <v>394</v>
      </c>
      <c r="H71" s="147">
        <f>(F71/E71)*100</f>
        <v>115.31286436066847</v>
      </c>
    </row>
    <row r="72" spans="1:8" s="171" customFormat="1" ht="12.75">
      <c r="A72" s="108"/>
      <c r="B72" s="27"/>
      <c r="C72" s="27"/>
      <c r="D72" s="27"/>
      <c r="E72" s="27"/>
      <c r="F72" s="27"/>
      <c r="G72" s="27"/>
      <c r="H72" s="27"/>
    </row>
    <row r="73" spans="1:6" s="1" customFormat="1" ht="27.75" customHeight="1">
      <c r="A73" s="138" t="s">
        <v>384</v>
      </c>
      <c r="B73" s="2"/>
      <c r="C73" s="106" t="s">
        <v>327</v>
      </c>
      <c r="D73" s="106"/>
      <c r="E73" s="141"/>
      <c r="F73" s="1" t="s">
        <v>385</v>
      </c>
    </row>
    <row r="74" spans="1:8" ht="18.75" customHeight="1">
      <c r="A74" s="8" t="s">
        <v>386</v>
      </c>
      <c r="B74" s="1"/>
      <c r="C74" s="2" t="s">
        <v>209</v>
      </c>
      <c r="D74" s="2"/>
      <c r="E74" s="1"/>
      <c r="F74" s="2" t="s">
        <v>387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66" zoomScaleNormal="66" zoomScaleSheetLayoutView="55" workbookViewId="0" topLeftCell="B1">
      <selection activeCell="G12" sqref="G12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388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30" t="s">
        <v>47</v>
      </c>
      <c r="C3" s="30" t="s">
        <v>48</v>
      </c>
      <c r="D3" s="30"/>
      <c r="E3" s="31" t="s">
        <v>49</v>
      </c>
      <c r="F3" s="31"/>
      <c r="G3" s="31"/>
      <c r="H3" s="31"/>
    </row>
    <row r="4" spans="1:8" ht="56.25" customHeight="1">
      <c r="A4" s="16"/>
      <c r="B4" s="30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5.75" customHeight="1">
      <c r="A5" s="16">
        <v>1</v>
      </c>
      <c r="B5" s="30">
        <v>2</v>
      </c>
      <c r="C5" s="16">
        <v>3</v>
      </c>
      <c r="D5" s="30">
        <v>4</v>
      </c>
      <c r="E5" s="16">
        <v>5</v>
      </c>
      <c r="F5" s="30">
        <v>6</v>
      </c>
      <c r="G5" s="16">
        <v>7</v>
      </c>
      <c r="H5" s="30">
        <v>8</v>
      </c>
    </row>
    <row r="6" spans="1:8" s="34" customFormat="1" ht="12.75">
      <c r="A6" s="47" t="s">
        <v>389</v>
      </c>
      <c r="B6" s="74">
        <v>4000</v>
      </c>
      <c r="C6" s="172">
        <f>SUM(C7:C12)</f>
        <v>4455</v>
      </c>
      <c r="D6" s="172">
        <f>SUM(D7:D12)</f>
        <v>357</v>
      </c>
      <c r="E6" s="172">
        <f>SUM(E7:E12)</f>
        <v>2000</v>
      </c>
      <c r="F6" s="172">
        <f>SUM(F7:F12)</f>
        <v>357</v>
      </c>
      <c r="G6" s="43">
        <f>F6-E6</f>
        <v>-1643</v>
      </c>
      <c r="H6" s="151">
        <f>(F6/E6)*100</f>
        <v>17.849999999999998</v>
      </c>
    </row>
    <row r="7" spans="1:8" ht="19.5" customHeight="1">
      <c r="A7" s="45" t="s">
        <v>139</v>
      </c>
      <c r="B7" s="74" t="s">
        <v>140</v>
      </c>
      <c r="C7" s="40">
        <v>0</v>
      </c>
      <c r="D7" s="40">
        <v>0</v>
      </c>
      <c r="E7" s="94">
        <v>0</v>
      </c>
      <c r="F7" s="40">
        <v>0</v>
      </c>
      <c r="G7" s="40">
        <f>F7-E7</f>
        <v>0</v>
      </c>
      <c r="H7" s="147" t="e">
        <f>(F7/E7)*100</f>
        <v>#DIV/0!</v>
      </c>
    </row>
    <row r="8" spans="1:15" ht="19.5" customHeight="1">
      <c r="A8" s="45" t="s">
        <v>141</v>
      </c>
      <c r="B8" s="74">
        <v>4020</v>
      </c>
      <c r="C8" s="40">
        <v>1329</v>
      </c>
      <c r="D8" s="40">
        <f>F8</f>
        <v>112</v>
      </c>
      <c r="E8" s="94">
        <v>0</v>
      </c>
      <c r="F8" s="40">
        <v>112</v>
      </c>
      <c r="G8" s="40">
        <f>F8-E8</f>
        <v>112</v>
      </c>
      <c r="H8" s="147" t="e">
        <f>(F8/E8)*100</f>
        <v>#DIV/0!</v>
      </c>
      <c r="O8" s="3"/>
    </row>
    <row r="9" spans="1:14" ht="19.5" customHeight="1">
      <c r="A9" s="45" t="s">
        <v>142</v>
      </c>
      <c r="B9" s="74">
        <v>4030</v>
      </c>
      <c r="C9" s="40">
        <v>102</v>
      </c>
      <c r="D9" s="40">
        <f>F9</f>
        <v>76</v>
      </c>
      <c r="E9" s="94">
        <v>0</v>
      </c>
      <c r="F9" s="40">
        <v>76</v>
      </c>
      <c r="G9" s="40">
        <f>F9-E9</f>
        <v>76</v>
      </c>
      <c r="H9" s="147" t="e">
        <f>(F9/E9)*100</f>
        <v>#DIV/0!</v>
      </c>
      <c r="N9" s="3"/>
    </row>
    <row r="10" spans="1:8" ht="19.5" customHeight="1">
      <c r="A10" s="45" t="s">
        <v>143</v>
      </c>
      <c r="B10" s="74">
        <v>4040</v>
      </c>
      <c r="C10" s="40">
        <v>0</v>
      </c>
      <c r="D10" s="40">
        <v>0</v>
      </c>
      <c r="E10" s="94">
        <v>0</v>
      </c>
      <c r="F10" s="40">
        <v>0</v>
      </c>
      <c r="G10" s="40">
        <f>F10-E10</f>
        <v>0</v>
      </c>
      <c r="H10" s="147" t="e">
        <f>(F10/E10)*100</f>
        <v>#DIV/0!</v>
      </c>
    </row>
    <row r="11" spans="1:8" ht="12.75">
      <c r="A11" s="45" t="s">
        <v>144</v>
      </c>
      <c r="B11" s="74">
        <v>4050</v>
      </c>
      <c r="C11" s="40">
        <v>3024</v>
      </c>
      <c r="D11" s="40">
        <f>F11</f>
        <v>169</v>
      </c>
      <c r="E11" s="94">
        <v>0</v>
      </c>
      <c r="F11" s="40">
        <v>169</v>
      </c>
      <c r="G11" s="40">
        <f>F11-E11</f>
        <v>169</v>
      </c>
      <c r="H11" s="147" t="e">
        <f>(F11/E11)*100</f>
        <v>#DIV/0!</v>
      </c>
    </row>
    <row r="12" spans="1:8" ht="12.75">
      <c r="A12" s="45" t="s">
        <v>145</v>
      </c>
      <c r="B12" s="74">
        <v>4060</v>
      </c>
      <c r="C12" s="40">
        <v>0</v>
      </c>
      <c r="D12" s="40">
        <v>0</v>
      </c>
      <c r="E12" s="94">
        <v>2000</v>
      </c>
      <c r="F12" s="40">
        <v>0</v>
      </c>
      <c r="G12" s="40">
        <f>F12-E12</f>
        <v>-2000</v>
      </c>
      <c r="H12" s="147">
        <f>(F12/E12)*100</f>
        <v>0</v>
      </c>
    </row>
    <row r="13" s="1" customFormat="1" ht="12.75"/>
    <row r="14" s="1" customFormat="1" ht="12.75"/>
    <row r="15" spans="1:9" s="108" customFormat="1" ht="19.5" customHeight="1">
      <c r="A15" s="10"/>
      <c r="I15" s="1"/>
    </row>
    <row r="16" spans="1:6" s="1" customFormat="1" ht="27.75" customHeight="1">
      <c r="A16" s="138" t="s">
        <v>390</v>
      </c>
      <c r="B16" s="2"/>
      <c r="C16" s="106" t="s">
        <v>327</v>
      </c>
      <c r="D16" s="106"/>
      <c r="E16" s="141"/>
      <c r="F16" s="1" t="s">
        <v>391</v>
      </c>
    </row>
    <row r="17" spans="1:8" s="108" customFormat="1" ht="18.75" customHeight="1">
      <c r="A17" s="2" t="s">
        <v>392</v>
      </c>
      <c r="B17" s="1"/>
      <c r="C17" s="2" t="s">
        <v>209</v>
      </c>
      <c r="D17" s="2"/>
      <c r="E17" s="1"/>
      <c r="F17" s="2" t="s">
        <v>387</v>
      </c>
      <c r="G17" s="2"/>
      <c r="H17" s="2"/>
    </row>
    <row r="18" ht="12.75">
      <c r="A18" s="142"/>
    </row>
    <row r="19" ht="12.75">
      <c r="A19" s="142"/>
    </row>
    <row r="20" ht="12.75">
      <c r="A20" s="142"/>
    </row>
    <row r="21" ht="12.75">
      <c r="A21" s="142"/>
    </row>
    <row r="22" ht="12.75">
      <c r="A22" s="142"/>
    </row>
    <row r="23" ht="12.75">
      <c r="A23" s="142"/>
    </row>
    <row r="24" ht="12.75">
      <c r="A24" s="142"/>
    </row>
    <row r="25" ht="12.75">
      <c r="A25" s="142"/>
    </row>
    <row r="26" ht="12.75">
      <c r="A26" s="142"/>
    </row>
    <row r="27" ht="12.75">
      <c r="A27" s="142"/>
    </row>
    <row r="28" ht="12.75">
      <c r="A28" s="142"/>
    </row>
    <row r="29" ht="12.75">
      <c r="A29" s="142"/>
    </row>
    <row r="30" ht="12.75">
      <c r="A30" s="142"/>
    </row>
    <row r="31" ht="12.75">
      <c r="A31" s="142"/>
    </row>
    <row r="32" ht="12.75">
      <c r="A32" s="142"/>
    </row>
    <row r="33" ht="12.75">
      <c r="A33" s="142"/>
    </row>
    <row r="34" ht="12.75">
      <c r="A34" s="142"/>
    </row>
    <row r="35" ht="12.75">
      <c r="A35" s="142"/>
    </row>
    <row r="36" ht="12.75">
      <c r="A36" s="142"/>
    </row>
    <row r="37" ht="12.75">
      <c r="A37" s="142"/>
    </row>
    <row r="38" ht="12.75">
      <c r="A38" s="142"/>
    </row>
    <row r="39" ht="12.75">
      <c r="A39" s="142"/>
    </row>
    <row r="40" ht="12.75">
      <c r="A40" s="142"/>
    </row>
    <row r="41" ht="12.75">
      <c r="A41" s="142"/>
    </row>
    <row r="42" ht="12.75">
      <c r="A42" s="142"/>
    </row>
    <row r="43" ht="12.75">
      <c r="A43" s="142"/>
    </row>
    <row r="44" ht="12.75">
      <c r="A44" s="142"/>
    </row>
    <row r="45" ht="12.75">
      <c r="A45" s="142"/>
    </row>
    <row r="46" ht="12.75">
      <c r="A46" s="142"/>
    </row>
    <row r="47" ht="12.75">
      <c r="A47" s="142"/>
    </row>
    <row r="48" ht="12.75">
      <c r="A48" s="142"/>
    </row>
    <row r="49" ht="12.75">
      <c r="A49" s="142"/>
    </row>
    <row r="50" ht="12.75">
      <c r="A50" s="142"/>
    </row>
    <row r="51" ht="12.75">
      <c r="A51" s="142"/>
    </row>
    <row r="52" ht="12.75">
      <c r="A52" s="142"/>
    </row>
    <row r="53" ht="12.75">
      <c r="A53" s="142"/>
    </row>
    <row r="54" ht="12.75">
      <c r="A54" s="142"/>
    </row>
    <row r="55" ht="12.75">
      <c r="A55" s="142"/>
    </row>
    <row r="56" ht="12.75">
      <c r="A56" s="142"/>
    </row>
    <row r="57" ht="12.75">
      <c r="A57" s="142"/>
    </row>
    <row r="58" ht="12.75">
      <c r="A58" s="142"/>
    </row>
    <row r="59" ht="12.75">
      <c r="A59" s="142"/>
    </row>
    <row r="60" ht="12.75">
      <c r="A60" s="142"/>
    </row>
    <row r="61" ht="12.75">
      <c r="A61" s="142"/>
    </row>
    <row r="62" ht="12.75">
      <c r="A62" s="142"/>
    </row>
    <row r="63" ht="12.75">
      <c r="A63" s="142"/>
    </row>
    <row r="64" ht="12.75">
      <c r="A64" s="142"/>
    </row>
    <row r="65" ht="12.75">
      <c r="A65" s="142"/>
    </row>
    <row r="66" ht="12.75">
      <c r="A66" s="142"/>
    </row>
    <row r="67" ht="12.75">
      <c r="A67" s="142"/>
    </row>
    <row r="68" ht="12.75">
      <c r="A68" s="142"/>
    </row>
    <row r="69" ht="12.75">
      <c r="A69" s="142"/>
    </row>
    <row r="70" ht="12.75">
      <c r="A70" s="142"/>
    </row>
    <row r="71" ht="12.75">
      <c r="A71" s="142"/>
    </row>
    <row r="72" ht="12.75">
      <c r="A72" s="142"/>
    </row>
    <row r="73" ht="12.75">
      <c r="A73" s="142"/>
    </row>
    <row r="74" ht="12.75">
      <c r="A74" s="142"/>
    </row>
    <row r="75" ht="12.75">
      <c r="A75" s="142"/>
    </row>
    <row r="76" ht="12.75">
      <c r="A76" s="142"/>
    </row>
    <row r="77" ht="12.75">
      <c r="A77" s="142"/>
    </row>
    <row r="78" ht="12.75">
      <c r="A78" s="142"/>
    </row>
    <row r="79" ht="12.75">
      <c r="A79" s="142"/>
    </row>
    <row r="80" ht="12.75">
      <c r="A80" s="142"/>
    </row>
    <row r="81" ht="12.75">
      <c r="A81" s="142"/>
    </row>
    <row r="82" ht="12.75">
      <c r="A82" s="142"/>
    </row>
    <row r="83" ht="12.75">
      <c r="A83" s="142"/>
    </row>
    <row r="84" ht="12.75">
      <c r="A84" s="142"/>
    </row>
    <row r="85" ht="12.75">
      <c r="A85" s="142"/>
    </row>
    <row r="86" ht="12.75">
      <c r="A86" s="142"/>
    </row>
    <row r="87" ht="12.75">
      <c r="A87" s="142"/>
    </row>
    <row r="88" ht="12.75">
      <c r="A88" s="142"/>
    </row>
    <row r="89" ht="12.75">
      <c r="A89" s="142"/>
    </row>
    <row r="90" ht="12.75">
      <c r="A90" s="142"/>
    </row>
    <row r="91" ht="12.75">
      <c r="A91" s="142"/>
    </row>
    <row r="92" ht="12.75">
      <c r="A92" s="142"/>
    </row>
    <row r="93" ht="12.75">
      <c r="A93" s="142"/>
    </row>
    <row r="94" ht="12.75">
      <c r="A94" s="142"/>
    </row>
    <row r="95" ht="12.75">
      <c r="A95" s="142"/>
    </row>
    <row r="96" ht="12.75">
      <c r="A96" s="142"/>
    </row>
    <row r="97" ht="12.75">
      <c r="A97" s="142"/>
    </row>
    <row r="98" ht="12.75">
      <c r="A98" s="142"/>
    </row>
    <row r="99" ht="12.75">
      <c r="A99" s="142"/>
    </row>
    <row r="100" ht="12.75">
      <c r="A100" s="142"/>
    </row>
    <row r="101" ht="12.75">
      <c r="A101" s="142"/>
    </row>
    <row r="102" ht="12.75">
      <c r="A102" s="142"/>
    </row>
    <row r="103" ht="12.75">
      <c r="A103" s="142"/>
    </row>
    <row r="104" ht="12.75">
      <c r="A104" s="142"/>
    </row>
    <row r="105" ht="12.75">
      <c r="A105" s="142"/>
    </row>
    <row r="106" ht="12.75">
      <c r="A106" s="142"/>
    </row>
    <row r="107" ht="12.75">
      <c r="A107" s="142"/>
    </row>
    <row r="108" ht="12.75">
      <c r="A108" s="142"/>
    </row>
    <row r="109" ht="12.75">
      <c r="A109" s="142"/>
    </row>
    <row r="110" ht="12.75">
      <c r="A110" s="142"/>
    </row>
    <row r="111" ht="12.75">
      <c r="A111" s="142"/>
    </row>
    <row r="112" ht="12.75">
      <c r="A112" s="142"/>
    </row>
    <row r="113" ht="12.75">
      <c r="A113" s="142"/>
    </row>
    <row r="114" ht="12.75">
      <c r="A114" s="142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42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42"/>
    </row>
    <row r="138" ht="12.75">
      <c r="A138" s="142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66" zoomScaleNormal="66" zoomScaleSheetLayoutView="65" workbookViewId="0" topLeftCell="A1">
      <pane xSplit="1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95.00390625" style="173" customWidth="1"/>
    <col min="2" max="2" width="13.375" style="173" customWidth="1"/>
    <col min="3" max="3" width="20.625" style="173" customWidth="1"/>
    <col min="4" max="4" width="16.375" style="173" customWidth="1"/>
    <col min="5" max="5" width="14.00390625" style="173" customWidth="1"/>
    <col min="6" max="6" width="15.875" style="173" customWidth="1"/>
    <col min="7" max="7" width="15.50390625" style="173" customWidth="1"/>
    <col min="8" max="8" width="81.625" style="173" customWidth="1"/>
    <col min="9" max="9" width="9.625" style="173" customWidth="1"/>
    <col min="10" max="10" width="9.125" style="173" customWidth="1"/>
    <col min="11" max="11" width="27.125" style="173" customWidth="1"/>
    <col min="12" max="16384" width="9.125" style="173" customWidth="1"/>
  </cols>
  <sheetData>
    <row r="1" spans="1:8" ht="19.5" customHeight="1">
      <c r="A1" s="174" t="s">
        <v>155</v>
      </c>
      <c r="B1" s="174"/>
      <c r="C1" s="174"/>
      <c r="D1" s="174"/>
      <c r="E1" s="174"/>
      <c r="F1" s="174"/>
      <c r="G1" s="174"/>
      <c r="H1" s="174"/>
    </row>
    <row r="2" ht="16.5" customHeight="1"/>
    <row r="3" spans="1:8" ht="49.5" customHeight="1">
      <c r="A3" s="175" t="s">
        <v>46</v>
      </c>
      <c r="B3" s="175" t="s">
        <v>333</v>
      </c>
      <c r="C3" s="175" t="s">
        <v>393</v>
      </c>
      <c r="D3" s="30" t="s">
        <v>48</v>
      </c>
      <c r="E3" s="30"/>
      <c r="F3" s="30" t="s">
        <v>49</v>
      </c>
      <c r="G3" s="30"/>
      <c r="H3" s="175" t="s">
        <v>394</v>
      </c>
    </row>
    <row r="4" spans="1:8" ht="63" customHeight="1">
      <c r="A4" s="175"/>
      <c r="B4" s="175"/>
      <c r="C4" s="175"/>
      <c r="D4" s="30" t="s">
        <v>50</v>
      </c>
      <c r="E4" s="30" t="s">
        <v>51</v>
      </c>
      <c r="F4" s="30" t="s">
        <v>50</v>
      </c>
      <c r="G4" s="30" t="s">
        <v>51</v>
      </c>
      <c r="H4" s="175"/>
    </row>
    <row r="5" spans="1:8" s="177" customFormat="1" ht="29.2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6">
        <v>8</v>
      </c>
    </row>
    <row r="6" spans="1:8" s="177" customFormat="1" ht="24.75" customHeight="1">
      <c r="A6" s="178" t="s">
        <v>395</v>
      </c>
      <c r="B6" s="178"/>
      <c r="C6" s="176"/>
      <c r="D6" s="176"/>
      <c r="E6" s="176"/>
      <c r="F6" s="176"/>
      <c r="G6" s="176"/>
      <c r="H6" s="176"/>
    </row>
    <row r="7" spans="1:8" ht="12.75">
      <c r="A7" s="45" t="s">
        <v>396</v>
      </c>
      <c r="B7" s="30">
        <v>5000</v>
      </c>
      <c r="C7" s="175" t="s">
        <v>397</v>
      </c>
      <c r="D7" s="179">
        <f>('Осн. фін. пок.'!C36/'Осн. фін. пок.'!C34)*100</f>
        <v>7.367664140715748</v>
      </c>
      <c r="E7" s="179">
        <f>('Осн. фін. пок.'!D36/'Осн. фін. пок.'!D34)*100</f>
        <v>-3.0897395339027733</v>
      </c>
      <c r="F7" s="179">
        <f>('Осн. фін. пок.'!E36/'Осн. фін. пок.'!E34)*100</f>
        <v>-8.776285786673423</v>
      </c>
      <c r="G7" s="179">
        <f>('Осн. фін. пок.'!F36/'Осн. фін. пок.'!F34)*100</f>
        <v>-3.0897395339027733</v>
      </c>
      <c r="H7" s="180"/>
    </row>
    <row r="8" spans="1:8" ht="12.75">
      <c r="A8" s="45" t="s">
        <v>398</v>
      </c>
      <c r="B8" s="30">
        <v>5010</v>
      </c>
      <c r="C8" s="175" t="s">
        <v>397</v>
      </c>
      <c r="D8" s="179">
        <f>('Осн. фін. пок.'!C51/'Осн. фін. пок.'!C34)*100</f>
        <v>6.101001161568671</v>
      </c>
      <c r="E8" s="179">
        <f>('Осн. фін. пок.'!D51/'Осн. фін. пок.'!D34)*100</f>
        <v>-3.9017188653379735</v>
      </c>
      <c r="F8" s="179">
        <f>('Осн. фін. пок.'!E51/'Осн. фін. пок.'!E34)*100</f>
        <v>-9.409678236635418</v>
      </c>
      <c r="G8" s="179">
        <f>('Осн. фін. пок.'!F51/'Осн. фін. пок.'!F34)*100</f>
        <v>-3.9017188653379735</v>
      </c>
      <c r="H8" s="180"/>
    </row>
    <row r="9" spans="1:8" ht="42.75" customHeight="1">
      <c r="A9" s="181" t="s">
        <v>399</v>
      </c>
      <c r="B9" s="30">
        <v>5020</v>
      </c>
      <c r="C9" s="175" t="s">
        <v>397</v>
      </c>
      <c r="D9" s="179">
        <f>('Осн. фін. пок.'!C66/'Осн. фін. пок.'!C142)*100</f>
        <v>-0.43530604055147837</v>
      </c>
      <c r="E9" s="179">
        <f>('Осн. фін. пок.'!D66/'Осн. фін. пок.'!D142)*100</f>
        <v>-1.7684891094256874</v>
      </c>
      <c r="F9" s="179">
        <f>('Осн. фін. пок.'!E66/'Осн. фін. пок.'!E142)*100</f>
        <v>-2.1871250602706853</v>
      </c>
      <c r="G9" s="179" t="e">
        <f>('Осн. фін. пок.'!F66/'Осн. фін. пок.'!F142)*100</f>
        <v>#VALUE!</v>
      </c>
      <c r="H9" s="180" t="s">
        <v>400</v>
      </c>
    </row>
    <row r="10" spans="1:8" ht="42.75" customHeight="1">
      <c r="A10" s="181" t="s">
        <v>401</v>
      </c>
      <c r="B10" s="30">
        <v>5030</v>
      </c>
      <c r="C10" s="175" t="s">
        <v>397</v>
      </c>
      <c r="D10" s="179">
        <f>('Осн. фін. пок.'!C66/'Осн. фін. пок.'!C148)*100</f>
        <v>-0.588462457934129</v>
      </c>
      <c r="E10" s="179">
        <f>('Осн. фін. пок.'!D66/'Осн. фін. пок.'!D148)*100</f>
        <v>-2.8519608826022362</v>
      </c>
      <c r="F10" s="179">
        <f>('Осн. фін. пок.'!E66/'Осн. фін. пок.'!E148)*100</f>
        <v>-3.3024897776047</v>
      </c>
      <c r="G10" s="179" t="e">
        <f>('Осн. фін. пок.'!F66/'Осн. фін. пок.'!F148)*100</f>
        <v>#VALUE!</v>
      </c>
      <c r="H10" s="180"/>
    </row>
    <row r="11" spans="1:8" ht="12.75">
      <c r="A11" s="181" t="s">
        <v>402</v>
      </c>
      <c r="B11" s="30">
        <v>5040</v>
      </c>
      <c r="C11" s="175" t="s">
        <v>397</v>
      </c>
      <c r="D11" s="179">
        <f>('Осн. фін. пок.'!C66/'Осн. фін. пок.'!C34)*100</f>
        <v>-3.5400188063499085</v>
      </c>
      <c r="E11" s="179">
        <f>('Осн. фін. пок.'!D66/'Осн. фін. пок.'!D34)*100</f>
        <v>-16.49899820731836</v>
      </c>
      <c r="F11" s="179">
        <f>('Осн. фін. пок.'!E66/'Осн. фін. пок.'!E34)*100</f>
        <v>-19.766911578413985</v>
      </c>
      <c r="G11" s="179">
        <f>('Осн. фін. пок.'!F66/'Осн. фін. пок.'!F34)*100</f>
        <v>-16.49899820731836</v>
      </c>
      <c r="H11" s="180" t="s">
        <v>403</v>
      </c>
    </row>
    <row r="12" spans="1:8" ht="24.75" customHeight="1">
      <c r="A12" s="178" t="s">
        <v>404</v>
      </c>
      <c r="B12" s="30"/>
      <c r="C12" s="182"/>
      <c r="D12" s="183"/>
      <c r="E12" s="183"/>
      <c r="F12" s="183"/>
      <c r="G12" s="183"/>
      <c r="H12" s="180"/>
    </row>
    <row r="13" spans="1:8" ht="12.75">
      <c r="A13" s="180" t="s">
        <v>405</v>
      </c>
      <c r="B13" s="30">
        <v>5100</v>
      </c>
      <c r="C13" s="175"/>
      <c r="D13" s="179">
        <f>('Осн. фін. пок.'!C143+'Осн. фін. пок.'!C144)/'Осн. фін. пок.'!C51</f>
        <v>34.69174977334542</v>
      </c>
      <c r="E13" s="179">
        <f>('Осн. фін. пок.'!D143+'Осн. фін. пок.'!D144)/'Осн. фін. пок.'!D51</f>
        <v>-90.83918918918918</v>
      </c>
      <c r="F13" s="179">
        <f>('Осн. фін. пок.'!E143+'Осн. фін. пок.'!E144)/'Осн. фін. пок.'!E51</f>
        <v>0</v>
      </c>
      <c r="G13" s="179" t="e">
        <f>('Осн. фін. пок.'!F143+'Осн. фін. пок.'!F144)/'Осн. фін. пок.'!F51</f>
        <v>#VALUE!</v>
      </c>
      <c r="H13" s="180"/>
    </row>
    <row r="14" spans="1:8" s="177" customFormat="1" ht="12.75">
      <c r="A14" s="180" t="s">
        <v>406</v>
      </c>
      <c r="B14" s="30">
        <v>5110</v>
      </c>
      <c r="C14" s="175" t="s">
        <v>407</v>
      </c>
      <c r="D14" s="179">
        <f>'Осн. фін. пок.'!C148/('Осн. фін. пок.'!C143+'Осн. фін. пок.'!C144)</f>
        <v>2.842231804521103</v>
      </c>
      <c r="E14" s="179">
        <f>'Осн. фін. пок.'!D148/('Осн. фін. пок.'!D143+'Осн. фін. пок.'!D144)</f>
        <v>1.6322429002841374</v>
      </c>
      <c r="F14" s="179" t="e">
        <f>'Осн. фін. пок.'!E148/('Осн. фін. пок.'!E143+'Осн. фін. пок.'!E144)</f>
        <v>#DIV/0!</v>
      </c>
      <c r="G14" s="179" t="e">
        <f>'Осн. фін. пок.'!F148/('Осн. фін. пок.'!F143+'Осн. фін. пок.'!F144)</f>
        <v>#VALUE!</v>
      </c>
      <c r="H14" s="180" t="s">
        <v>408</v>
      </c>
    </row>
    <row r="15" spans="1:8" s="177" customFormat="1" ht="12.75">
      <c r="A15" s="180" t="s">
        <v>409</v>
      </c>
      <c r="B15" s="30">
        <v>5120</v>
      </c>
      <c r="C15" s="175" t="s">
        <v>407</v>
      </c>
      <c r="D15" s="179">
        <f>'Осн. фін. пок.'!C140/'Осн. фін. пок.'!C144</f>
        <v>0.6787403632562394</v>
      </c>
      <c r="E15" s="179">
        <f>'Осн. фін. пок.'!D140/'Осн. фін. пок.'!D144</f>
        <v>0.511135046573015</v>
      </c>
      <c r="F15" s="179" t="e">
        <f>'Осн. фін. пок.'!E140/'Осн. фін. пок.'!E144</f>
        <v>#DIV/0!</v>
      </c>
      <c r="G15" s="179" t="e">
        <f>'Осн. фін. пок.'!F140/'Осн. фін. пок.'!F144</f>
        <v>#VALUE!</v>
      </c>
      <c r="H15" s="180" t="s">
        <v>410</v>
      </c>
    </row>
    <row r="16" spans="1:8" ht="24.75" customHeight="1">
      <c r="A16" s="178" t="s">
        <v>411</v>
      </c>
      <c r="B16" s="30"/>
      <c r="C16" s="175"/>
      <c r="D16" s="183"/>
      <c r="E16" s="183"/>
      <c r="F16" s="183"/>
      <c r="G16" s="183"/>
      <c r="H16" s="180"/>
    </row>
    <row r="17" spans="1:8" ht="42.75" customHeight="1">
      <c r="A17" s="180" t="s">
        <v>412</v>
      </c>
      <c r="B17" s="30">
        <v>5200</v>
      </c>
      <c r="C17" s="175"/>
      <c r="D17" s="179">
        <f>'Осн. фін. пок.'!C117/'Осн. фін. пок.'!C78</f>
        <v>-2.2286143071535767</v>
      </c>
      <c r="E17" s="179">
        <f>'Осн. фін. пок.'!D117/'Осн. фін. пок.'!D78</f>
        <v>-0.13527851458885942</v>
      </c>
      <c r="F17" s="179">
        <f>'Осн. фін. пок.'!E117/'Осн. фін. пок.'!E78</f>
        <v>-0.9045680687471732</v>
      </c>
      <c r="G17" s="179">
        <f>'Осн. фін. пок.'!F117/'Осн. фін. пок.'!F78</f>
        <v>-0.13527851458885942</v>
      </c>
      <c r="H17" s="180"/>
    </row>
    <row r="18" spans="1:8" ht="12.75">
      <c r="A18" s="180" t="s">
        <v>413</v>
      </c>
      <c r="B18" s="30">
        <v>5210</v>
      </c>
      <c r="C18" s="175"/>
      <c r="D18" s="179">
        <f>'Осн. фін. пок.'!C117/'Осн. фін. пок.'!C34</f>
        <v>0.24641849659826318</v>
      </c>
      <c r="E18" s="179">
        <f>'Осн. фін. пок.'!D117/'Осн. фін. пок.'!D34</f>
        <v>0.018823157228725088</v>
      </c>
      <c r="F18" s="179">
        <f>'Осн. фін. пок.'!E117/'Осн. фін. пок.'!E34</f>
        <v>0.10134279199391943</v>
      </c>
      <c r="G18" s="179">
        <f>'Осн. фін. пок.'!F117/'Осн. фін. пок.'!F34</f>
        <v>0.018823157228725088</v>
      </c>
      <c r="H18" s="180"/>
    </row>
    <row r="19" spans="1:8" ht="12.75">
      <c r="A19" s="180" t="s">
        <v>414</v>
      </c>
      <c r="B19" s="30">
        <v>5220</v>
      </c>
      <c r="C19" s="175" t="s">
        <v>415</v>
      </c>
      <c r="D19" s="179">
        <f>'Осн. фін. пок.'!C139/'Осн. фін. пок.'!C138</f>
        <v>0.396957928802589</v>
      </c>
      <c r="E19" s="179">
        <f>'Осн. фін. пок.'!D139/'Осн. фін. пок.'!D138</f>
        <v>0.4323460064839375</v>
      </c>
      <c r="F19" s="179">
        <f>'Осн. фін. пок.'!E139/'Осн. фін. пок.'!E138</f>
        <v>0.6126214567857337</v>
      </c>
      <c r="G19" s="179" t="e">
        <f>'Осн. фін. пок.'!F139/'Осн. фін. пок.'!F138</f>
        <v>#VALUE!</v>
      </c>
      <c r="H19" s="180" t="s">
        <v>416</v>
      </c>
    </row>
    <row r="20" spans="1:8" ht="24.75" customHeight="1">
      <c r="A20" s="178" t="s">
        <v>417</v>
      </c>
      <c r="B20" s="30"/>
      <c r="C20" s="175"/>
      <c r="D20" s="183"/>
      <c r="E20" s="183"/>
      <c r="F20" s="183"/>
      <c r="G20" s="183"/>
      <c r="H20" s="180"/>
    </row>
    <row r="21" spans="1:8" ht="12.75">
      <c r="A21" s="181" t="s">
        <v>418</v>
      </c>
      <c r="B21" s="30">
        <v>5300</v>
      </c>
      <c r="C21" s="175"/>
      <c r="D21" s="183"/>
      <c r="E21" s="183"/>
      <c r="F21" s="183"/>
      <c r="G21" s="183"/>
      <c r="H21" s="184"/>
    </row>
    <row r="26" ht="12.75">
      <c r="K26" s="185"/>
    </row>
    <row r="27" spans="1:8" s="1" customFormat="1" ht="27.75" customHeight="1">
      <c r="A27" s="99" t="s">
        <v>419</v>
      </c>
      <c r="B27" s="2"/>
      <c r="C27" s="106" t="s">
        <v>327</v>
      </c>
      <c r="D27" s="106"/>
      <c r="E27" s="141"/>
      <c r="F27" s="2" t="s">
        <v>420</v>
      </c>
      <c r="G27" s="2"/>
      <c r="H27" s="2"/>
    </row>
    <row r="28" spans="1:8" s="108" customFormat="1" ht="12.75">
      <c r="A28" s="8" t="s">
        <v>306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66" zoomScaleNormal="66" zoomScaleSheetLayoutView="65" workbookViewId="0" topLeftCell="E67">
      <selection activeCell="G46" sqref="G46"/>
    </sheetView>
  </sheetViews>
  <sheetFormatPr defaultColWidth="9.00390625" defaultRowHeight="12.75"/>
  <cols>
    <col min="1" max="1" width="44.875" style="108" customWidth="1"/>
    <col min="2" max="2" width="13.625" style="186" customWidth="1"/>
    <col min="3" max="3" width="18.625" style="108" customWidth="1"/>
    <col min="4" max="4" width="16.125" style="108" customWidth="1"/>
    <col min="5" max="5" width="15.375" style="108" customWidth="1"/>
    <col min="6" max="6" width="16.625" style="108" customWidth="1"/>
    <col min="7" max="7" width="15.25390625" style="108" customWidth="1"/>
    <col min="8" max="8" width="16.625" style="108" customWidth="1"/>
    <col min="9" max="9" width="16.125" style="108" customWidth="1"/>
    <col min="10" max="10" width="16.375" style="108" customWidth="1"/>
    <col min="11" max="11" width="16.625" style="108" customWidth="1"/>
    <col min="12" max="12" width="16.875" style="108" customWidth="1"/>
    <col min="13" max="15" width="16.75390625" style="108" customWidth="1"/>
    <col min="16" max="16384" width="9.125" style="108" customWidth="1"/>
  </cols>
  <sheetData>
    <row r="1" spans="1:15" ht="12.75">
      <c r="A1" s="27" t="s">
        <v>421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87" t="s">
        <v>424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24.75" customHeight="1">
      <c r="A5" s="34" t="s">
        <v>425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1" t="s">
        <v>426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08" customFormat="1" ht="12.75" customHeight="1"/>
    <row r="9" spans="1:15" s="1" customFormat="1" ht="53.25" customHeight="1">
      <c r="A9" s="30" t="s">
        <v>46</v>
      </c>
      <c r="B9" s="30"/>
      <c r="C9" s="188" t="s">
        <v>427</v>
      </c>
      <c r="D9" s="188"/>
      <c r="E9" s="188"/>
      <c r="F9" s="30" t="s">
        <v>428</v>
      </c>
      <c r="G9" s="30"/>
      <c r="H9" s="30"/>
      <c r="I9" s="30" t="s">
        <v>429</v>
      </c>
      <c r="J9" s="30"/>
      <c r="K9" s="30"/>
      <c r="L9" s="30" t="s">
        <v>430</v>
      </c>
      <c r="M9" s="30"/>
      <c r="N9" s="30" t="s">
        <v>431</v>
      </c>
      <c r="O9" s="30"/>
    </row>
    <row r="10" spans="1:15" s="1" customFormat="1" ht="17.25" customHeight="1">
      <c r="A10" s="30">
        <v>1</v>
      </c>
      <c r="B10" s="30"/>
      <c r="C10" s="188">
        <v>2</v>
      </c>
      <c r="D10" s="188"/>
      <c r="E10" s="188"/>
      <c r="F10" s="30">
        <v>3</v>
      </c>
      <c r="G10" s="30"/>
      <c r="H10" s="30"/>
      <c r="I10" s="30">
        <v>4</v>
      </c>
      <c r="J10" s="30"/>
      <c r="K10" s="30"/>
      <c r="L10" s="30">
        <v>5</v>
      </c>
      <c r="M10" s="30"/>
      <c r="N10" s="30">
        <v>6</v>
      </c>
      <c r="O10" s="30"/>
    </row>
    <row r="11" spans="1:15" s="1" customFormat="1" ht="95.25" customHeight="1">
      <c r="A11" s="47" t="s">
        <v>432</v>
      </c>
      <c r="B11" s="47"/>
      <c r="C11" s="189">
        <f>SUM(C12:C14)</f>
        <v>190</v>
      </c>
      <c r="D11" s="189"/>
      <c r="E11" s="189"/>
      <c r="F11" s="189">
        <f>SUM(F12:F14)</f>
        <v>222</v>
      </c>
      <c r="G11" s="189"/>
      <c r="H11" s="189"/>
      <c r="I11" s="189">
        <f>SUM(I12:I14)</f>
        <v>192</v>
      </c>
      <c r="J11" s="189"/>
      <c r="K11" s="189"/>
      <c r="L11" s="190">
        <f>I11-F11</f>
        <v>-30</v>
      </c>
      <c r="M11" s="190"/>
      <c r="N11" s="191">
        <f>(I11/F11)*100</f>
        <v>86.48648648648648</v>
      </c>
      <c r="O11" s="191"/>
    </row>
    <row r="12" spans="1:15" s="1" customFormat="1" ht="18.75" customHeight="1">
      <c r="A12" s="45" t="s">
        <v>193</v>
      </c>
      <c r="B12" s="45"/>
      <c r="C12" s="192">
        <v>1</v>
      </c>
      <c r="D12" s="192"/>
      <c r="E12" s="192"/>
      <c r="F12" s="192">
        <v>1</v>
      </c>
      <c r="G12" s="192"/>
      <c r="H12" s="192"/>
      <c r="I12" s="192">
        <v>1</v>
      </c>
      <c r="J12" s="192"/>
      <c r="K12" s="192"/>
      <c r="L12" s="192">
        <f>I12-F12</f>
        <v>0</v>
      </c>
      <c r="M12" s="192"/>
      <c r="N12" s="193">
        <f>(I12/F12)*100</f>
        <v>100</v>
      </c>
      <c r="O12" s="193"/>
    </row>
    <row r="13" spans="1:15" s="1" customFormat="1" ht="18.75" customHeight="1">
      <c r="A13" s="45" t="s">
        <v>195</v>
      </c>
      <c r="B13" s="45"/>
      <c r="C13" s="192">
        <v>12</v>
      </c>
      <c r="D13" s="192"/>
      <c r="E13" s="192"/>
      <c r="F13" s="192">
        <v>12</v>
      </c>
      <c r="G13" s="192"/>
      <c r="H13" s="192"/>
      <c r="I13" s="192">
        <v>12</v>
      </c>
      <c r="J13" s="192"/>
      <c r="K13" s="192"/>
      <c r="L13" s="192">
        <f>I13-F13</f>
        <v>0</v>
      </c>
      <c r="M13" s="192"/>
      <c r="N13" s="193">
        <f>(I13/F13)*100</f>
        <v>100</v>
      </c>
      <c r="O13" s="193"/>
    </row>
    <row r="14" spans="1:15" s="1" customFormat="1" ht="18.75" customHeight="1">
      <c r="A14" s="45" t="s">
        <v>197</v>
      </c>
      <c r="B14" s="45"/>
      <c r="C14" s="192">
        <v>177</v>
      </c>
      <c r="D14" s="192"/>
      <c r="E14" s="192"/>
      <c r="F14" s="192">
        <v>209</v>
      </c>
      <c r="G14" s="192"/>
      <c r="H14" s="192"/>
      <c r="I14" s="192">
        <v>179</v>
      </c>
      <c r="J14" s="192"/>
      <c r="K14" s="192"/>
      <c r="L14" s="192">
        <f>I14-F14</f>
        <v>-30</v>
      </c>
      <c r="M14" s="192"/>
      <c r="N14" s="193">
        <f>(I14/F14)*100</f>
        <v>85.64593301435407</v>
      </c>
      <c r="O14" s="193"/>
    </row>
    <row r="15" spans="1:15" s="1" customFormat="1" ht="37.5" customHeight="1">
      <c r="A15" s="47" t="s">
        <v>433</v>
      </c>
      <c r="B15" s="47"/>
      <c r="C15" s="189">
        <f>SUM(C16:C18)</f>
        <v>5671</v>
      </c>
      <c r="D15" s="189"/>
      <c r="E15" s="189"/>
      <c r="F15" s="189">
        <f>SUM(F16:F18)</f>
        <v>7161</v>
      </c>
      <c r="G15" s="189"/>
      <c r="H15" s="189"/>
      <c r="I15" s="189">
        <f>SUM(I16:I18)</f>
        <v>7177</v>
      </c>
      <c r="J15" s="189"/>
      <c r="K15" s="189"/>
      <c r="L15" s="190">
        <f>I15-F15</f>
        <v>16</v>
      </c>
      <c r="M15" s="190"/>
      <c r="N15" s="191">
        <f>(I15/F15)*100</f>
        <v>100.22343248149699</v>
      </c>
      <c r="O15" s="191"/>
    </row>
    <row r="16" spans="1:15" s="1" customFormat="1" ht="18.75" customHeight="1">
      <c r="A16" s="45" t="s">
        <v>193</v>
      </c>
      <c r="B16" s="45"/>
      <c r="C16" s="192">
        <v>97</v>
      </c>
      <c r="D16" s="192"/>
      <c r="E16" s="192"/>
      <c r="F16" s="192">
        <v>90</v>
      </c>
      <c r="G16" s="192"/>
      <c r="H16" s="192"/>
      <c r="I16" s="192">
        <v>90</v>
      </c>
      <c r="J16" s="192"/>
      <c r="K16" s="192"/>
      <c r="L16" s="192">
        <f>I16-F16</f>
        <v>0</v>
      </c>
      <c r="M16" s="192"/>
      <c r="N16" s="193">
        <f>(I16/F16)*100</f>
        <v>100</v>
      </c>
      <c r="O16" s="193"/>
    </row>
    <row r="17" spans="1:15" s="1" customFormat="1" ht="18.75" customHeight="1">
      <c r="A17" s="45" t="s">
        <v>195</v>
      </c>
      <c r="B17" s="45"/>
      <c r="C17" s="192">
        <v>545</v>
      </c>
      <c r="D17" s="192"/>
      <c r="E17" s="192"/>
      <c r="F17" s="192">
        <v>693</v>
      </c>
      <c r="G17" s="192"/>
      <c r="H17" s="192"/>
      <c r="I17" s="192">
        <v>722</v>
      </c>
      <c r="J17" s="192"/>
      <c r="K17" s="192"/>
      <c r="L17" s="192">
        <f>I17-F17</f>
        <v>29</v>
      </c>
      <c r="M17" s="192"/>
      <c r="N17" s="193">
        <f>(I17/F17)*100</f>
        <v>104.18470418470417</v>
      </c>
      <c r="O17" s="193"/>
    </row>
    <row r="18" spans="1:15" s="1" customFormat="1" ht="18.75" customHeight="1">
      <c r="A18" s="45" t="s">
        <v>197</v>
      </c>
      <c r="B18" s="45"/>
      <c r="C18" s="192">
        <v>5029</v>
      </c>
      <c r="D18" s="192"/>
      <c r="E18" s="192"/>
      <c r="F18" s="192">
        <v>6378</v>
      </c>
      <c r="G18" s="192"/>
      <c r="H18" s="192"/>
      <c r="I18" s="192">
        <v>6365</v>
      </c>
      <c r="J18" s="192"/>
      <c r="K18" s="192"/>
      <c r="L18" s="192">
        <f>I18-F18</f>
        <v>-13</v>
      </c>
      <c r="M18" s="192"/>
      <c r="N18" s="193">
        <f>(I18/F18)*100</f>
        <v>99.79617434932581</v>
      </c>
      <c r="O18" s="193"/>
    </row>
    <row r="19" spans="1:15" s="1" customFormat="1" ht="36" customHeight="1">
      <c r="A19" s="47" t="s">
        <v>434</v>
      </c>
      <c r="B19" s="47"/>
      <c r="C19" s="189">
        <f>'Осн. фін. пок.'!C76</f>
        <v>-5671</v>
      </c>
      <c r="D19" s="189"/>
      <c r="E19" s="189"/>
      <c r="F19" s="189">
        <f>'Осн. фін. пок.'!E76</f>
        <v>-7161</v>
      </c>
      <c r="G19" s="189"/>
      <c r="H19" s="189"/>
      <c r="I19" s="189">
        <f>'Осн. фін. пок.'!F76</f>
        <v>-7177</v>
      </c>
      <c r="J19" s="189"/>
      <c r="K19" s="189"/>
      <c r="L19" s="190">
        <f>I19-F19</f>
        <v>-16</v>
      </c>
      <c r="M19" s="190"/>
      <c r="N19" s="191">
        <f>(I19/F19)*100</f>
        <v>100.22343248149699</v>
      </c>
      <c r="O19" s="191"/>
    </row>
    <row r="20" spans="1:15" s="1" customFormat="1" ht="18.75" customHeight="1">
      <c r="A20" s="45" t="s">
        <v>193</v>
      </c>
      <c r="B20" s="45"/>
      <c r="C20" s="192">
        <v>97</v>
      </c>
      <c r="D20" s="192"/>
      <c r="E20" s="192"/>
      <c r="F20" s="192">
        <v>90</v>
      </c>
      <c r="G20" s="192"/>
      <c r="H20" s="192"/>
      <c r="I20" s="192">
        <v>90</v>
      </c>
      <c r="J20" s="192"/>
      <c r="K20" s="192"/>
      <c r="L20" s="192">
        <f>I20-F20</f>
        <v>0</v>
      </c>
      <c r="M20" s="192"/>
      <c r="N20" s="193">
        <f>(I20/F20)*100</f>
        <v>100</v>
      </c>
      <c r="O20" s="193"/>
    </row>
    <row r="21" spans="1:15" s="1" customFormat="1" ht="18.75" customHeight="1">
      <c r="A21" s="45" t="s">
        <v>195</v>
      </c>
      <c r="B21" s="45"/>
      <c r="C21" s="192">
        <v>545</v>
      </c>
      <c r="D21" s="192"/>
      <c r="E21" s="192"/>
      <c r="F21" s="192">
        <v>693</v>
      </c>
      <c r="G21" s="192"/>
      <c r="H21" s="192"/>
      <c r="I21" s="192">
        <v>722</v>
      </c>
      <c r="J21" s="192"/>
      <c r="K21" s="192"/>
      <c r="L21" s="192">
        <f>I21-F21</f>
        <v>29</v>
      </c>
      <c r="M21" s="192"/>
      <c r="N21" s="193">
        <f>(I21/F21)*100</f>
        <v>104.18470418470417</v>
      </c>
      <c r="O21" s="193"/>
    </row>
    <row r="22" spans="1:15" s="1" customFormat="1" ht="21.75" customHeight="1">
      <c r="A22" s="45" t="s">
        <v>197</v>
      </c>
      <c r="B22" s="45"/>
      <c r="C22" s="192">
        <v>5029</v>
      </c>
      <c r="D22" s="192"/>
      <c r="E22" s="192"/>
      <c r="F22" s="192">
        <v>6378</v>
      </c>
      <c r="G22" s="192"/>
      <c r="H22" s="192"/>
      <c r="I22" s="192">
        <v>6365</v>
      </c>
      <c r="J22" s="192"/>
      <c r="K22" s="192"/>
      <c r="L22" s="192">
        <f>I22-F22</f>
        <v>-13</v>
      </c>
      <c r="M22" s="192"/>
      <c r="N22" s="193">
        <f>(I22/F22)*100</f>
        <v>99.79617434932581</v>
      </c>
      <c r="O22" s="193"/>
    </row>
    <row r="23" spans="1:15" s="1" customFormat="1" ht="56.25" customHeight="1">
      <c r="A23" s="47" t="s">
        <v>435</v>
      </c>
      <c r="B23" s="47"/>
      <c r="C23" s="194">
        <f>(C19/C11)/3*1000</f>
        <v>-9949.122807017544</v>
      </c>
      <c r="D23" s="194"/>
      <c r="E23" s="194"/>
      <c r="F23" s="194">
        <f>(F19/F11)/3*1000</f>
        <v>-10752.252252252254</v>
      </c>
      <c r="G23" s="194"/>
      <c r="H23" s="194"/>
      <c r="I23" s="194">
        <f>(I19/I11)/3*1000</f>
        <v>-12460.069444444445</v>
      </c>
      <c r="J23" s="194"/>
      <c r="K23" s="194"/>
      <c r="L23" s="190">
        <f>I23-F23</f>
        <v>-1707.8171921921912</v>
      </c>
      <c r="M23" s="190"/>
      <c r="N23" s="191">
        <f>(I23/F23)*100</f>
        <v>115.88334380673089</v>
      </c>
      <c r="O23" s="191"/>
    </row>
    <row r="24" spans="1:15" s="1" customFormat="1" ht="16.5" customHeight="1">
      <c r="A24" s="45" t="s">
        <v>193</v>
      </c>
      <c r="B24" s="45"/>
      <c r="C24" s="195">
        <f>(C20/C12)/3*1000</f>
        <v>32333.333333333336</v>
      </c>
      <c r="D24" s="195"/>
      <c r="E24" s="195"/>
      <c r="F24" s="195">
        <f>(F20/F12)/3*1000</f>
        <v>30000</v>
      </c>
      <c r="G24" s="195"/>
      <c r="H24" s="195"/>
      <c r="I24" s="195">
        <f>(I20/I12)/3*1000</f>
        <v>30000</v>
      </c>
      <c r="J24" s="195"/>
      <c r="K24" s="195"/>
      <c r="L24" s="192">
        <f>I24-F24</f>
        <v>0</v>
      </c>
      <c r="M24" s="192"/>
      <c r="N24" s="193">
        <f>(I24/F24)*100</f>
        <v>100</v>
      </c>
      <c r="O24" s="193"/>
    </row>
    <row r="25" spans="1:15" s="1" customFormat="1" ht="23.25" customHeight="1">
      <c r="A25" s="45" t="s">
        <v>195</v>
      </c>
      <c r="B25" s="45"/>
      <c r="C25" s="195">
        <f>(C21/C13)/3*1000</f>
        <v>15138.888888888887</v>
      </c>
      <c r="D25" s="195"/>
      <c r="E25" s="195"/>
      <c r="F25" s="195">
        <f>(F21/F13)/3*1000</f>
        <v>19250</v>
      </c>
      <c r="G25" s="195"/>
      <c r="H25" s="195"/>
      <c r="I25" s="195">
        <f>(I21/I13)/3*1000</f>
        <v>20055.555555555555</v>
      </c>
      <c r="J25" s="195"/>
      <c r="K25" s="195"/>
      <c r="L25" s="192">
        <f>I25-F25</f>
        <v>805.5555555555547</v>
      </c>
      <c r="M25" s="192"/>
      <c r="N25" s="193">
        <f>(I25/F25)*100</f>
        <v>104.18470418470417</v>
      </c>
      <c r="O25" s="193"/>
    </row>
    <row r="26" spans="1:15" s="1" customFormat="1" ht="22.5" customHeight="1">
      <c r="A26" s="45" t="s">
        <v>197</v>
      </c>
      <c r="B26" s="45"/>
      <c r="C26" s="195">
        <f>(C22/C14)/3*1000</f>
        <v>9470.809792843691</v>
      </c>
      <c r="D26" s="195"/>
      <c r="E26" s="195"/>
      <c r="F26" s="195">
        <f>(F22/F14)/3*1000</f>
        <v>10172.248803827752</v>
      </c>
      <c r="G26" s="195"/>
      <c r="H26" s="195"/>
      <c r="I26" s="195">
        <f>(I22/I14)/3*1000</f>
        <v>11852.886405959032</v>
      </c>
      <c r="J26" s="195"/>
      <c r="K26" s="195"/>
      <c r="L26" s="192">
        <f>I26-F26</f>
        <v>1680.6376021312808</v>
      </c>
      <c r="M26" s="192"/>
      <c r="N26" s="193">
        <f>(I26/F26)*100</f>
        <v>116.52179016206199</v>
      </c>
      <c r="O26" s="193"/>
    </row>
    <row r="27" spans="1:15" s="1" customFormat="1" ht="13.5" customHeight="1">
      <c r="A27" s="99"/>
      <c r="B27" s="99"/>
      <c r="C27" s="99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06"/>
      <c r="O27" s="106"/>
    </row>
    <row r="28" spans="1:15" ht="12.75" customHeight="1">
      <c r="A28" s="197" t="s">
        <v>436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</row>
    <row r="29" spans="1:9" ht="11.25" customHeight="1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15" ht="30.75" customHeight="1">
      <c r="A30" s="34" t="s">
        <v>437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ht="12.75" customHeight="1"/>
    <row r="32" spans="1:15" ht="24.75" customHeight="1">
      <c r="A32" s="199" t="s">
        <v>438</v>
      </c>
      <c r="B32" s="199" t="s">
        <v>439</v>
      </c>
      <c r="C32" s="199"/>
      <c r="D32" s="199"/>
      <c r="E32" s="199"/>
      <c r="F32" s="16" t="s">
        <v>440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199">
        <v>1</v>
      </c>
      <c r="B33" s="199">
        <v>2</v>
      </c>
      <c r="C33" s="199"/>
      <c r="D33" s="199"/>
      <c r="E33" s="199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200"/>
      <c r="B34" s="201"/>
      <c r="C34" s="201"/>
      <c r="D34" s="201"/>
      <c r="E34" s="201"/>
      <c r="F34" s="202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 ht="19.5" customHeight="1">
      <c r="A35" s="200"/>
      <c r="B35" s="201"/>
      <c r="C35" s="201"/>
      <c r="D35" s="201"/>
      <c r="E35" s="201"/>
      <c r="F35" s="202"/>
      <c r="G35" s="202"/>
      <c r="H35" s="202"/>
      <c r="I35" s="202"/>
      <c r="J35" s="202"/>
      <c r="K35" s="202"/>
      <c r="L35" s="202"/>
      <c r="M35" s="202"/>
      <c r="N35" s="202"/>
      <c r="O35" s="202"/>
    </row>
    <row r="36" spans="1:15" ht="19.5" customHeight="1">
      <c r="A36" s="200"/>
      <c r="B36" s="201"/>
      <c r="C36" s="201"/>
      <c r="D36" s="201"/>
      <c r="E36" s="201"/>
      <c r="F36" s="202"/>
      <c r="G36" s="202"/>
      <c r="H36" s="202"/>
      <c r="I36" s="202"/>
      <c r="J36" s="202"/>
      <c r="K36" s="202"/>
      <c r="L36" s="202"/>
      <c r="M36" s="202"/>
      <c r="N36" s="202"/>
      <c r="O36" s="202"/>
    </row>
    <row r="37" spans="1:15" ht="19.5" customHeight="1">
      <c r="A37" s="200"/>
      <c r="B37" s="201"/>
      <c r="C37" s="201"/>
      <c r="D37" s="201"/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</row>
    <row r="38" spans="1:15" ht="19.5" customHeight="1">
      <c r="A38" s="200"/>
      <c r="B38" s="201"/>
      <c r="C38" s="201"/>
      <c r="D38" s="201"/>
      <c r="E38" s="201"/>
      <c r="F38" s="202"/>
      <c r="G38" s="202"/>
      <c r="H38" s="202"/>
      <c r="I38" s="202"/>
      <c r="J38" s="202"/>
      <c r="K38" s="202"/>
      <c r="L38" s="202"/>
      <c r="M38" s="202"/>
      <c r="N38" s="202"/>
      <c r="O38" s="202"/>
    </row>
    <row r="39" spans="1:15" ht="19.5" customHeight="1">
      <c r="A39" s="200"/>
      <c r="B39" s="201"/>
      <c r="C39" s="201"/>
      <c r="D39" s="201"/>
      <c r="E39" s="201"/>
      <c r="F39" s="202"/>
      <c r="G39" s="202"/>
      <c r="H39" s="202"/>
      <c r="I39" s="202"/>
      <c r="J39" s="202"/>
      <c r="K39" s="202"/>
      <c r="L39" s="202"/>
      <c r="M39" s="202"/>
      <c r="N39" s="202"/>
      <c r="O39" s="202"/>
    </row>
    <row r="40" spans="1:10" ht="18.75" customHeight="1">
      <c r="A40" s="34" t="s">
        <v>441</v>
      </c>
      <c r="B40" s="34"/>
      <c r="C40" s="34"/>
      <c r="D40" s="34"/>
      <c r="E40" s="34"/>
      <c r="F40" s="34"/>
      <c r="G40" s="34"/>
      <c r="H40" s="34"/>
      <c r="I40" s="34"/>
      <c r="J40" s="34"/>
    </row>
    <row r="41" ht="12.75">
      <c r="A41" s="203"/>
    </row>
    <row r="42" spans="1:15" ht="52.5" customHeight="1">
      <c r="A42" s="30" t="s">
        <v>442</v>
      </c>
      <c r="B42" s="30"/>
      <c r="C42" s="30"/>
      <c r="D42" s="30" t="s">
        <v>443</v>
      </c>
      <c r="E42" s="30"/>
      <c r="F42" s="30"/>
      <c r="G42" s="30" t="s">
        <v>444</v>
      </c>
      <c r="H42" s="30"/>
      <c r="I42" s="30"/>
      <c r="J42" s="30" t="s">
        <v>445</v>
      </c>
      <c r="K42" s="30"/>
      <c r="L42" s="30"/>
      <c r="M42" s="30" t="s">
        <v>446</v>
      </c>
      <c r="N42" s="30"/>
      <c r="O42" s="30"/>
    </row>
    <row r="43" spans="1:15" ht="155.25" customHeight="1">
      <c r="A43" s="30"/>
      <c r="B43" s="30"/>
      <c r="C43" s="30"/>
      <c r="D43" s="30" t="s">
        <v>447</v>
      </c>
      <c r="E43" s="30" t="s">
        <v>448</v>
      </c>
      <c r="F43" s="30" t="s">
        <v>449</v>
      </c>
      <c r="G43" s="30" t="s">
        <v>447</v>
      </c>
      <c r="H43" s="30" t="s">
        <v>450</v>
      </c>
      <c r="I43" s="30" t="s">
        <v>451</v>
      </c>
      <c r="J43" s="30" t="s">
        <v>447</v>
      </c>
      <c r="K43" s="30" t="s">
        <v>450</v>
      </c>
      <c r="L43" s="30" t="s">
        <v>451</v>
      </c>
      <c r="M43" s="36" t="s">
        <v>452</v>
      </c>
      <c r="N43" s="36" t="s">
        <v>453</v>
      </c>
      <c r="O43" s="36" t="s">
        <v>454</v>
      </c>
    </row>
    <row r="44" spans="1:15" ht="18.75" customHeight="1">
      <c r="A44" s="30">
        <v>1</v>
      </c>
      <c r="B44" s="30"/>
      <c r="C44" s="30"/>
      <c r="D44" s="30">
        <v>2</v>
      </c>
      <c r="E44" s="30">
        <v>3</v>
      </c>
      <c r="F44" s="30">
        <v>4</v>
      </c>
      <c r="G44" s="30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5" t="s">
        <v>455</v>
      </c>
      <c r="B45" s="45"/>
      <c r="C45" s="45"/>
      <c r="D45" s="192">
        <v>12481</v>
      </c>
      <c r="E45" s="192">
        <v>920.2</v>
      </c>
      <c r="F45" s="204">
        <f>D45/E45</f>
        <v>13.563355792219083</v>
      </c>
      <c r="G45" s="192">
        <v>12114</v>
      </c>
      <c r="H45" s="192">
        <v>948.9</v>
      </c>
      <c r="I45" s="205">
        <f>G45/H45</f>
        <v>12.766361049636421</v>
      </c>
      <c r="J45" s="206">
        <f>G45-D45</f>
        <v>-367</v>
      </c>
      <c r="K45" s="206">
        <f>H45-E45</f>
        <v>28.699999999999932</v>
      </c>
      <c r="L45" s="195">
        <f>I45-F45</f>
        <v>-0.7969947425826618</v>
      </c>
      <c r="M45" s="207">
        <f>(G45/D45)*100</f>
        <v>97.05953048633924</v>
      </c>
      <c r="N45" s="192">
        <f>(H45/E45)*100</f>
        <v>103.11888719843512</v>
      </c>
      <c r="O45" s="205">
        <f>(I45/F45)*100</f>
        <v>94.12391184901398</v>
      </c>
    </row>
    <row r="46" spans="1:15" ht="18.75" customHeight="1">
      <c r="A46" s="45" t="s">
        <v>456</v>
      </c>
      <c r="B46" s="45"/>
      <c r="C46" s="45"/>
      <c r="D46" s="192">
        <v>7254</v>
      </c>
      <c r="E46" s="192">
        <v>729</v>
      </c>
      <c r="F46" s="204">
        <f>D46/E46</f>
        <v>9.950617283950617</v>
      </c>
      <c r="G46" s="192">
        <v>6852</v>
      </c>
      <c r="H46" s="192">
        <v>740.3</v>
      </c>
      <c r="I46" s="205">
        <f>G46/H46</f>
        <v>9.255707145751723</v>
      </c>
      <c r="J46" s="206">
        <f>G46-D46</f>
        <v>-402</v>
      </c>
      <c r="K46" s="206">
        <f>H46-E46</f>
        <v>11.299999999999955</v>
      </c>
      <c r="L46" s="195">
        <f>I46-F46</f>
        <v>-0.6949101381988942</v>
      </c>
      <c r="M46" s="207">
        <f>(G46/D46)*100</f>
        <v>94.45822994210091</v>
      </c>
      <c r="N46" s="192">
        <f>(H46/E46)*100</f>
        <v>101.55006858710563</v>
      </c>
      <c r="O46" s="205">
        <f>(I46/F46)*100</f>
        <v>93.01641176251732</v>
      </c>
    </row>
    <row r="47" spans="1:15" ht="19.5" customHeight="1">
      <c r="A47" s="45"/>
      <c r="B47" s="45"/>
      <c r="C47" s="45"/>
      <c r="D47" s="192"/>
      <c r="E47" s="192"/>
      <c r="F47" s="205"/>
      <c r="G47" s="192"/>
      <c r="H47" s="192"/>
      <c r="I47" s="205"/>
      <c r="J47" s="206">
        <f>G47-D47</f>
        <v>0</v>
      </c>
      <c r="K47" s="206">
        <f>H47-E47</f>
        <v>0</v>
      </c>
      <c r="L47" s="195">
        <f>I47-F47</f>
        <v>0</v>
      </c>
      <c r="M47" s="207" t="e">
        <f>(G47/D47)*100</f>
        <v>#DIV/0!</v>
      </c>
      <c r="N47" s="192" t="e">
        <f>(H47/E47)*100</f>
        <v>#DIV/0!</v>
      </c>
      <c r="O47" s="205" t="e">
        <f>(I47/F47)*100</f>
        <v>#DIV/0!</v>
      </c>
    </row>
    <row r="48" spans="1:15" ht="19.5" customHeight="1">
      <c r="A48" s="45"/>
      <c r="B48" s="45"/>
      <c r="C48" s="45"/>
      <c r="D48" s="192"/>
      <c r="E48" s="192"/>
      <c r="F48" s="205"/>
      <c r="G48" s="192"/>
      <c r="H48" s="192"/>
      <c r="I48" s="205"/>
      <c r="J48" s="206">
        <f>G48-D48</f>
        <v>0</v>
      </c>
      <c r="K48" s="206">
        <f>H48-E48</f>
        <v>0</v>
      </c>
      <c r="L48" s="195">
        <f>I48-F48</f>
        <v>0</v>
      </c>
      <c r="M48" s="207" t="e">
        <f>(G48/D48)*100</f>
        <v>#DIV/0!</v>
      </c>
      <c r="N48" s="192" t="e">
        <f>(H48/E48)*100</f>
        <v>#DIV/0!</v>
      </c>
      <c r="O48" s="205" t="e">
        <f>(I48/F48)*100</f>
        <v>#DIV/0!</v>
      </c>
    </row>
    <row r="49" spans="1:15" ht="24.75" customHeight="1">
      <c r="A49" s="208" t="s">
        <v>100</v>
      </c>
      <c r="B49" s="208"/>
      <c r="C49" s="208"/>
      <c r="D49" s="189">
        <f>SUM(D45:D48)</f>
        <v>19735</v>
      </c>
      <c r="E49" s="190"/>
      <c r="F49" s="209"/>
      <c r="G49" s="189">
        <f>SUM(G45:G48)</f>
        <v>18966</v>
      </c>
      <c r="H49" s="190"/>
      <c r="I49" s="209"/>
      <c r="J49" s="190"/>
      <c r="K49" s="190"/>
      <c r="L49" s="209"/>
      <c r="M49" s="210"/>
      <c r="N49" s="190"/>
      <c r="O49" s="209"/>
    </row>
    <row r="50" spans="1:15" ht="12.75">
      <c r="A50" s="3"/>
      <c r="B50" s="211"/>
      <c r="C50" s="211"/>
      <c r="D50" s="211"/>
      <c r="E50" s="211"/>
      <c r="F50" s="27"/>
      <c r="G50" s="27"/>
      <c r="H50" s="27"/>
      <c r="I50" s="34"/>
      <c r="J50" s="34"/>
      <c r="K50" s="34"/>
      <c r="L50" s="34"/>
      <c r="M50" s="34"/>
      <c r="N50" s="34"/>
      <c r="O50" s="34"/>
    </row>
    <row r="51" spans="1:15" ht="18.75" customHeight="1">
      <c r="A51" s="34" t="s">
        <v>457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ht="12.75">
      <c r="A52" s="203"/>
    </row>
    <row r="53" spans="1:15" ht="56.25" customHeight="1">
      <c r="A53" s="30" t="s">
        <v>458</v>
      </c>
      <c r="B53" s="30" t="s">
        <v>459</v>
      </c>
      <c r="C53" s="30"/>
      <c r="D53" s="30" t="s">
        <v>460</v>
      </c>
      <c r="E53" s="30"/>
      <c r="F53" s="30" t="s">
        <v>461</v>
      </c>
      <c r="G53" s="30"/>
      <c r="H53" s="30" t="s">
        <v>462</v>
      </c>
      <c r="I53" s="30"/>
      <c r="J53" s="30"/>
      <c r="K53" s="30" t="s">
        <v>463</v>
      </c>
      <c r="L53" s="30"/>
      <c r="M53" s="30" t="s">
        <v>464</v>
      </c>
      <c r="N53" s="30"/>
      <c r="O53" s="30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202"/>
      <c r="B55" s="202"/>
      <c r="C55" s="202"/>
      <c r="D55" s="212"/>
      <c r="E55" s="212"/>
      <c r="F55" s="89" t="s">
        <v>465</v>
      </c>
      <c r="G55" s="89"/>
      <c r="H55" s="213"/>
      <c r="I55" s="213"/>
      <c r="J55" s="213"/>
      <c r="K55" s="192"/>
      <c r="L55" s="192"/>
      <c r="M55" s="212"/>
      <c r="N55" s="212"/>
      <c r="O55" s="212"/>
    </row>
    <row r="56" spans="1:15" ht="18.75" customHeight="1">
      <c r="A56" s="202"/>
      <c r="B56" s="202"/>
      <c r="C56" s="202"/>
      <c r="D56" s="212"/>
      <c r="E56" s="212"/>
      <c r="F56" s="89"/>
      <c r="G56" s="89"/>
      <c r="H56" s="213"/>
      <c r="I56" s="213"/>
      <c r="J56" s="213"/>
      <c r="K56" s="192"/>
      <c r="L56" s="192"/>
      <c r="M56" s="212"/>
      <c r="N56" s="212"/>
      <c r="O56" s="212"/>
    </row>
    <row r="57" spans="1:15" ht="18.75" customHeight="1">
      <c r="A57" s="202"/>
      <c r="B57" s="214"/>
      <c r="C57" s="214"/>
      <c r="D57" s="212"/>
      <c r="E57" s="212"/>
      <c r="F57" s="89"/>
      <c r="G57" s="89"/>
      <c r="H57" s="213"/>
      <c r="I57" s="213"/>
      <c r="J57" s="213"/>
      <c r="K57" s="192"/>
      <c r="L57" s="192"/>
      <c r="M57" s="212"/>
      <c r="N57" s="212"/>
      <c r="O57" s="212"/>
    </row>
    <row r="58" spans="1:15" ht="18.75" customHeight="1">
      <c r="A58" s="202"/>
      <c r="B58" s="202"/>
      <c r="C58" s="202"/>
      <c r="D58" s="212"/>
      <c r="E58" s="212"/>
      <c r="F58" s="89"/>
      <c r="G58" s="89"/>
      <c r="H58" s="213"/>
      <c r="I58" s="213"/>
      <c r="J58" s="213"/>
      <c r="K58" s="192"/>
      <c r="L58" s="192"/>
      <c r="M58" s="212"/>
      <c r="N58" s="212"/>
      <c r="O58" s="212"/>
    </row>
    <row r="59" spans="1:15" ht="18.75" customHeight="1">
      <c r="A59" s="208" t="s">
        <v>100</v>
      </c>
      <c r="B59" s="150" t="s">
        <v>466</v>
      </c>
      <c r="C59" s="150"/>
      <c r="D59" s="150" t="s">
        <v>466</v>
      </c>
      <c r="E59" s="150"/>
      <c r="F59" s="150" t="s">
        <v>466</v>
      </c>
      <c r="G59" s="150"/>
      <c r="H59" s="215"/>
      <c r="I59" s="215"/>
      <c r="J59" s="215"/>
      <c r="K59" s="189">
        <f>SUM(K55:L58)</f>
        <v>0</v>
      </c>
      <c r="L59" s="189"/>
      <c r="M59" s="216"/>
      <c r="N59" s="216"/>
      <c r="O59" s="216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4" t="s">
        <v>467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9" ht="15" customHeight="1">
      <c r="A62" s="34"/>
      <c r="B62" s="217"/>
      <c r="C62" s="34"/>
      <c r="D62" s="34"/>
      <c r="E62" s="34"/>
      <c r="F62" s="34"/>
      <c r="G62" s="34"/>
      <c r="H62" s="34"/>
      <c r="I62" s="218"/>
    </row>
    <row r="63" spans="1:15" ht="42.75" customHeight="1">
      <c r="A63" s="30" t="s">
        <v>468</v>
      </c>
      <c r="B63" s="30"/>
      <c r="C63" s="30"/>
      <c r="D63" s="30" t="s">
        <v>469</v>
      </c>
      <c r="E63" s="30"/>
      <c r="F63" s="30" t="s">
        <v>470</v>
      </c>
      <c r="G63" s="30"/>
      <c r="H63" s="30"/>
      <c r="I63" s="30"/>
      <c r="J63" s="30" t="s">
        <v>471</v>
      </c>
      <c r="K63" s="30"/>
      <c r="L63" s="30"/>
      <c r="M63" s="30"/>
      <c r="N63" s="30" t="s">
        <v>472</v>
      </c>
      <c r="O63" s="30"/>
    </row>
    <row r="64" spans="1:15" ht="42.75" customHeight="1">
      <c r="A64" s="30"/>
      <c r="B64" s="30"/>
      <c r="C64" s="30"/>
      <c r="D64" s="30"/>
      <c r="E64" s="30"/>
      <c r="F64" s="16" t="s">
        <v>473</v>
      </c>
      <c r="G64" s="16"/>
      <c r="H64" s="30" t="s">
        <v>53</v>
      </c>
      <c r="I64" s="30"/>
      <c r="J64" s="16" t="s">
        <v>473</v>
      </c>
      <c r="K64" s="16"/>
      <c r="L64" s="30" t="s">
        <v>53</v>
      </c>
      <c r="M64" s="30"/>
      <c r="N64" s="30"/>
      <c r="O64" s="30"/>
    </row>
    <row r="65" spans="1:15" ht="18.75" customHeight="1">
      <c r="A65" s="30">
        <v>1</v>
      </c>
      <c r="B65" s="30"/>
      <c r="C65" s="30"/>
      <c r="D65" s="30">
        <v>2</v>
      </c>
      <c r="E65" s="30"/>
      <c r="F65" s="30">
        <v>3</v>
      </c>
      <c r="G65" s="30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5" t="s">
        <v>474</v>
      </c>
      <c r="B66" s="45"/>
      <c r="C66" s="45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206">
        <f>D66+H66-L66</f>
        <v>0</v>
      </c>
      <c r="O66" s="206"/>
    </row>
    <row r="67" spans="1:15" ht="19.5" customHeight="1">
      <c r="A67" s="45" t="s">
        <v>475</v>
      </c>
      <c r="B67" s="45"/>
      <c r="C67" s="45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1:15" ht="19.5" customHeight="1">
      <c r="A68" s="45"/>
      <c r="B68" s="45"/>
      <c r="C68" s="45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1:15" ht="19.5" customHeight="1">
      <c r="A69" s="45" t="s">
        <v>476</v>
      </c>
      <c r="B69" s="45"/>
      <c r="C69" s="45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206">
        <f>D69+H69-L69</f>
        <v>0</v>
      </c>
      <c r="O69" s="206"/>
    </row>
    <row r="70" spans="1:15" ht="19.5" customHeight="1">
      <c r="A70" s="45" t="s">
        <v>477</v>
      </c>
      <c r="B70" s="45"/>
      <c r="C70" s="45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1:15" ht="19.5" customHeight="1">
      <c r="A71" s="45"/>
      <c r="B71" s="45"/>
      <c r="C71" s="45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1:15" ht="19.5" customHeight="1">
      <c r="A72" s="45" t="s">
        <v>478</v>
      </c>
      <c r="B72" s="45"/>
      <c r="C72" s="45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206">
        <f>D72+H72-L72</f>
        <v>0</v>
      </c>
      <c r="O72" s="206"/>
    </row>
    <row r="73" spans="1:15" ht="19.5" customHeight="1">
      <c r="A73" s="45" t="s">
        <v>475</v>
      </c>
      <c r="B73" s="45"/>
      <c r="C73" s="45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</row>
    <row r="74" spans="1:15" ht="19.5" customHeight="1">
      <c r="A74" s="45"/>
      <c r="B74" s="45"/>
      <c r="C74" s="45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5" ht="24.75" customHeight="1">
      <c r="A75" s="47" t="s">
        <v>100</v>
      </c>
      <c r="B75" s="47"/>
      <c r="C75" s="47"/>
      <c r="D75" s="189">
        <f>SUM(D66,D69,D72)</f>
        <v>0</v>
      </c>
      <c r="E75" s="189"/>
      <c r="F75" s="189">
        <f>SUM(F66,F69,F72)</f>
        <v>0</v>
      </c>
      <c r="G75" s="189"/>
      <c r="H75" s="189">
        <f>SUM(H66,H69,H72)</f>
        <v>0</v>
      </c>
      <c r="I75" s="189"/>
      <c r="J75" s="189">
        <f>SUM(J66,J69,J72)</f>
        <v>0</v>
      </c>
      <c r="K75" s="189"/>
      <c r="L75" s="189">
        <f>SUM(L66,L69,L72)</f>
        <v>0</v>
      </c>
      <c r="M75" s="189"/>
      <c r="N75" s="189">
        <f>D75+H75-L75</f>
        <v>0</v>
      </c>
      <c r="O75" s="189"/>
    </row>
    <row r="76" spans="3:5" ht="12.75">
      <c r="C76" s="219"/>
      <c r="D76" s="219"/>
      <c r="E76" s="219"/>
    </row>
    <row r="77" spans="3:5" ht="12.75">
      <c r="C77" s="219"/>
      <c r="D77" s="219"/>
      <c r="E77" s="219"/>
    </row>
    <row r="78" spans="3:5" ht="12.75">
      <c r="C78" s="219"/>
      <c r="D78" s="219"/>
      <c r="E78" s="219"/>
    </row>
    <row r="79" spans="3:5" ht="12.75">
      <c r="C79" s="219"/>
      <c r="D79" s="219"/>
      <c r="E79" s="219"/>
    </row>
    <row r="80" spans="3:5" ht="12.75">
      <c r="C80" s="219"/>
      <c r="D80" s="219"/>
      <c r="E80" s="219"/>
    </row>
    <row r="81" spans="3:5" ht="12.75">
      <c r="C81" s="219"/>
      <c r="D81" s="219"/>
      <c r="E81" s="219"/>
    </row>
    <row r="82" spans="3:5" ht="12.75">
      <c r="C82" s="219"/>
      <c r="D82" s="219"/>
      <c r="E82" s="219"/>
    </row>
    <row r="83" spans="3:5" ht="12.75">
      <c r="C83" s="219"/>
      <c r="D83" s="219"/>
      <c r="E83" s="219"/>
    </row>
    <row r="84" spans="3:5" ht="12.75">
      <c r="C84" s="219"/>
      <c r="D84" s="219"/>
      <c r="E84" s="219"/>
    </row>
    <row r="85" spans="3:5" ht="12.75">
      <c r="C85" s="219"/>
      <c r="D85" s="219"/>
      <c r="E85" s="219"/>
    </row>
    <row r="86" spans="3:5" ht="12.75">
      <c r="C86" s="219"/>
      <c r="D86" s="219"/>
      <c r="E86" s="219"/>
    </row>
    <row r="87" spans="3:5" ht="12.75">
      <c r="C87" s="219"/>
      <c r="D87" s="219"/>
      <c r="E87" s="219"/>
    </row>
    <row r="88" spans="3:5" ht="12.75">
      <c r="C88" s="219"/>
      <c r="D88" s="219"/>
      <c r="E88" s="219"/>
    </row>
    <row r="89" spans="3:5" ht="12.75">
      <c r="C89" s="219"/>
      <c r="D89" s="219"/>
      <c r="E89" s="219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3"/>
  <sheetViews>
    <sheetView zoomScale="66" zoomScaleNormal="66" workbookViewId="0" topLeftCell="A1">
      <selection activeCell="U36" sqref="U36"/>
    </sheetView>
  </sheetViews>
  <sheetFormatPr defaultColWidth="9.00390625" defaultRowHeight="12.75"/>
  <cols>
    <col min="1" max="2" width="4.375" style="108" customWidth="1"/>
    <col min="3" max="3" width="28.75390625" style="108" customWidth="1"/>
    <col min="4" max="6" width="8.375" style="108" customWidth="1"/>
    <col min="7" max="9" width="11.25390625" style="108" customWidth="1"/>
    <col min="10" max="10" width="8.75390625" style="108" customWidth="1"/>
    <col min="11" max="11" width="7.00390625" style="108" customWidth="1"/>
    <col min="12" max="12" width="9.00390625" style="108" customWidth="1"/>
    <col min="13" max="13" width="12.25390625" style="108" customWidth="1"/>
    <col min="14" max="14" width="12.625" style="108" customWidth="1"/>
    <col min="15" max="15" width="14.625" style="108" customWidth="1"/>
    <col min="16" max="16" width="14.00390625" style="108" customWidth="1"/>
    <col min="17" max="17" width="12.625" style="108" customWidth="1"/>
    <col min="18" max="18" width="12.25390625" style="108" customWidth="1"/>
    <col min="19" max="19" width="14.625" style="108" customWidth="1"/>
    <col min="20" max="20" width="14.00390625" style="108" customWidth="1"/>
    <col min="21" max="21" width="12.625" style="108" customWidth="1"/>
    <col min="22" max="22" width="12.25390625" style="108" customWidth="1"/>
    <col min="23" max="23" width="14.875" style="108" customWidth="1"/>
    <col min="24" max="24" width="14.00390625" style="108" customWidth="1"/>
    <col min="25" max="25" width="12.625" style="108" customWidth="1"/>
    <col min="26" max="26" width="12.25390625" style="108" customWidth="1"/>
    <col min="27" max="27" width="14.625" style="108" customWidth="1"/>
    <col min="28" max="28" width="13.75390625" style="108" customWidth="1"/>
    <col min="29" max="29" width="12.25390625" style="108" customWidth="1"/>
    <col min="30" max="30" width="12.00390625" style="108" customWidth="1"/>
    <col min="31" max="31" width="14.625" style="108" customWidth="1"/>
    <col min="32" max="32" width="14.00390625" style="108" customWidth="1"/>
    <col min="33" max="16384" width="9.125" style="108" customWidth="1"/>
  </cols>
  <sheetData>
    <row r="1" spans="3:32" ht="18.75" customHeight="1">
      <c r="C1" s="220" t="s">
        <v>479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1:32" ht="45.75" customHeight="1">
      <c r="A3" s="158" t="s">
        <v>480</v>
      </c>
      <c r="B3" s="158" t="s">
        <v>481</v>
      </c>
      <c r="C3" s="158"/>
      <c r="D3" s="50" t="s">
        <v>482</v>
      </c>
      <c r="E3" s="50"/>
      <c r="F3" s="50"/>
      <c r="G3" s="30" t="s">
        <v>483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16" t="s">
        <v>484</v>
      </c>
      <c r="S3" s="16"/>
      <c r="T3" s="16"/>
      <c r="U3" s="16"/>
      <c r="V3" s="16"/>
      <c r="W3" s="16"/>
      <c r="X3" s="16"/>
      <c r="Y3" s="16"/>
      <c r="Z3" s="16"/>
      <c r="AA3" s="30" t="s">
        <v>485</v>
      </c>
      <c r="AB3" s="30"/>
      <c r="AC3" s="30"/>
      <c r="AD3" s="30" t="s">
        <v>486</v>
      </c>
      <c r="AE3" s="30"/>
      <c r="AF3" s="30"/>
    </row>
    <row r="4" spans="1:32" ht="77.25" customHeight="1">
      <c r="A4" s="158"/>
      <c r="B4" s="158"/>
      <c r="C4" s="158"/>
      <c r="D4" s="50"/>
      <c r="E4" s="50"/>
      <c r="F4" s="5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487</v>
      </c>
      <c r="S4" s="30"/>
      <c r="T4" s="30"/>
      <c r="U4" s="30" t="s">
        <v>488</v>
      </c>
      <c r="V4" s="30"/>
      <c r="W4" s="30"/>
      <c r="X4" s="30" t="s">
        <v>489</v>
      </c>
      <c r="Y4" s="30"/>
      <c r="Z4" s="30"/>
      <c r="AA4" s="30"/>
      <c r="AB4" s="30"/>
      <c r="AC4" s="30"/>
      <c r="AD4" s="30"/>
      <c r="AE4" s="30"/>
      <c r="AF4" s="30"/>
    </row>
    <row r="5" spans="1:32" ht="18.75" customHeight="1">
      <c r="A5" s="222">
        <v>1</v>
      </c>
      <c r="B5" s="223">
        <v>2</v>
      </c>
      <c r="C5" s="223"/>
      <c r="D5" s="224">
        <v>3</v>
      </c>
      <c r="E5" s="224"/>
      <c r="F5" s="224"/>
      <c r="G5" s="225">
        <v>4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>
        <v>5</v>
      </c>
      <c r="S5" s="225"/>
      <c r="T5" s="225"/>
      <c r="U5" s="225">
        <v>6</v>
      </c>
      <c r="V5" s="225"/>
      <c r="W5" s="225"/>
      <c r="X5" s="226">
        <v>7</v>
      </c>
      <c r="Y5" s="226"/>
      <c r="Z5" s="226"/>
      <c r="AA5" s="226">
        <v>8</v>
      </c>
      <c r="AB5" s="226"/>
      <c r="AC5" s="226"/>
      <c r="AD5" s="226">
        <v>9</v>
      </c>
      <c r="AE5" s="226"/>
      <c r="AF5" s="226"/>
    </row>
    <row r="6" spans="1:32" ht="19.5" customHeight="1">
      <c r="A6" s="222"/>
      <c r="B6" s="222"/>
      <c r="C6" s="222"/>
      <c r="D6" s="227"/>
      <c r="E6" s="227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192"/>
      <c r="S6" s="192"/>
      <c r="T6" s="192"/>
      <c r="U6" s="192"/>
      <c r="V6" s="192"/>
      <c r="W6" s="192"/>
      <c r="X6" s="192"/>
      <c r="Y6" s="192"/>
      <c r="Z6" s="192"/>
      <c r="AA6" s="192">
        <f>X6-U6</f>
        <v>0</v>
      </c>
      <c r="AB6" s="192"/>
      <c r="AC6" s="192"/>
      <c r="AD6" s="205" t="e">
        <f>(X6/U6)*100</f>
        <v>#DIV/0!</v>
      </c>
      <c r="AE6" s="205"/>
      <c r="AF6" s="205"/>
    </row>
    <row r="7" spans="1:32" ht="19.5" customHeight="1">
      <c r="A7" s="222"/>
      <c r="B7" s="222"/>
      <c r="C7" s="222"/>
      <c r="D7" s="227"/>
      <c r="E7" s="227"/>
      <c r="F7" s="227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192"/>
      <c r="S7" s="192"/>
      <c r="T7" s="192"/>
      <c r="U7" s="192"/>
      <c r="V7" s="192"/>
      <c r="W7" s="192"/>
      <c r="X7" s="192"/>
      <c r="Y7" s="192"/>
      <c r="Z7" s="192"/>
      <c r="AA7" s="192">
        <f>X7-U7</f>
        <v>0</v>
      </c>
      <c r="AB7" s="192"/>
      <c r="AC7" s="192"/>
      <c r="AD7" s="205" t="e">
        <f>(X7/U7)*100</f>
        <v>#DIV/0!</v>
      </c>
      <c r="AE7" s="205"/>
      <c r="AF7" s="205"/>
    </row>
    <row r="8" spans="1:32" ht="19.5" customHeight="1">
      <c r="A8" s="222"/>
      <c r="B8" s="222"/>
      <c r="C8" s="222"/>
      <c r="D8" s="227"/>
      <c r="E8" s="227"/>
      <c r="F8" s="227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192"/>
      <c r="S8" s="192"/>
      <c r="T8" s="192"/>
      <c r="U8" s="192"/>
      <c r="V8" s="192"/>
      <c r="W8" s="192"/>
      <c r="X8" s="192"/>
      <c r="Y8" s="192"/>
      <c r="Z8" s="192"/>
      <c r="AA8" s="192">
        <f>X8-U8</f>
        <v>0</v>
      </c>
      <c r="AB8" s="192"/>
      <c r="AC8" s="192"/>
      <c r="AD8" s="205" t="e">
        <f>(X8/U8)*100</f>
        <v>#DIV/0!</v>
      </c>
      <c r="AE8" s="205"/>
      <c r="AF8" s="205"/>
    </row>
    <row r="9" spans="1:32" ht="19.5" customHeight="1">
      <c r="A9" s="222"/>
      <c r="B9" s="222"/>
      <c r="C9" s="222"/>
      <c r="D9" s="227"/>
      <c r="E9" s="227"/>
      <c r="F9" s="227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192"/>
      <c r="S9" s="192"/>
      <c r="T9" s="192"/>
      <c r="U9" s="192"/>
      <c r="V9" s="192"/>
      <c r="W9" s="192"/>
      <c r="X9" s="192"/>
      <c r="Y9" s="192"/>
      <c r="Z9" s="192"/>
      <c r="AA9" s="192">
        <f>X9-U9</f>
        <v>0</v>
      </c>
      <c r="AB9" s="192"/>
      <c r="AC9" s="192"/>
      <c r="AD9" s="205" t="e">
        <f>(X9/U9)*100</f>
        <v>#DIV/0!</v>
      </c>
      <c r="AE9" s="205"/>
      <c r="AF9" s="205"/>
    </row>
    <row r="10" spans="1:32" ht="24.75" customHeight="1">
      <c r="A10" s="229" t="s">
        <v>100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189">
        <f>SUM(R6:R9)</f>
        <v>0</v>
      </c>
      <c r="S10" s="189"/>
      <c r="T10" s="189"/>
      <c r="U10" s="189">
        <f>SUM(U6:U9)</f>
        <v>0</v>
      </c>
      <c r="V10" s="189"/>
      <c r="W10" s="189"/>
      <c r="X10" s="189">
        <f>SUM(X6:X9)</f>
        <v>0</v>
      </c>
      <c r="Y10" s="189"/>
      <c r="Z10" s="189"/>
      <c r="AA10" s="190">
        <f>X10-U10</f>
        <v>0</v>
      </c>
      <c r="AB10" s="190"/>
      <c r="AC10" s="190"/>
      <c r="AD10" s="209" t="e">
        <f>(X10/U10)*100</f>
        <v>#DIV/0!</v>
      </c>
      <c r="AE10" s="209"/>
      <c r="AF10" s="209"/>
    </row>
    <row r="11" spans="1:32" ht="11.25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230"/>
      <c r="AF11" s="230"/>
    </row>
    <row r="12" spans="1:32" ht="10.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2"/>
      <c r="O12" s="232"/>
      <c r="P12" s="232"/>
      <c r="Q12" s="232"/>
      <c r="R12" s="233"/>
      <c r="S12" s="233"/>
      <c r="T12" s="233"/>
      <c r="U12" s="233"/>
      <c r="V12" s="233"/>
      <c r="W12" s="233"/>
      <c r="X12" s="234"/>
      <c r="Y12" s="234"/>
      <c r="Z12" s="234"/>
      <c r="AA12" s="234"/>
      <c r="AB12" s="234"/>
      <c r="AC12" s="234"/>
      <c r="AD12" s="234"/>
      <c r="AE12" s="235"/>
      <c r="AF12" s="235"/>
    </row>
    <row r="13" s="220" customFormat="1" ht="18.75" customHeight="1">
      <c r="C13" s="220" t="s">
        <v>490</v>
      </c>
    </row>
    <row r="14" s="220" customFormat="1" ht="18.75" customHeight="1"/>
    <row r="15" spans="1:32" ht="45.75" customHeight="1">
      <c r="A15" s="158" t="s">
        <v>480</v>
      </c>
      <c r="B15" s="158" t="s">
        <v>491</v>
      </c>
      <c r="C15" s="158"/>
      <c r="D15" s="30" t="s">
        <v>481</v>
      </c>
      <c r="E15" s="30"/>
      <c r="F15" s="30"/>
      <c r="G15" s="30"/>
      <c r="H15" s="30" t="s">
        <v>483</v>
      </c>
      <c r="I15" s="30"/>
      <c r="J15" s="30"/>
      <c r="K15" s="30"/>
      <c r="L15" s="30"/>
      <c r="M15" s="30"/>
      <c r="N15" s="30"/>
      <c r="O15" s="30"/>
      <c r="P15" s="30" t="s">
        <v>492</v>
      </c>
      <c r="Q15" s="30"/>
      <c r="R15" s="16" t="s">
        <v>484</v>
      </c>
      <c r="S15" s="16"/>
      <c r="T15" s="16"/>
      <c r="U15" s="16"/>
      <c r="V15" s="16"/>
      <c r="W15" s="16"/>
      <c r="X15" s="16"/>
      <c r="Y15" s="16"/>
      <c r="Z15" s="16"/>
      <c r="AA15" s="30" t="s">
        <v>485</v>
      </c>
      <c r="AB15" s="30"/>
      <c r="AC15" s="30"/>
      <c r="AD15" s="30" t="s">
        <v>486</v>
      </c>
      <c r="AE15" s="30"/>
      <c r="AF15" s="30"/>
    </row>
    <row r="16" spans="1:32" ht="24.75" customHeight="1">
      <c r="A16" s="158"/>
      <c r="B16" s="158"/>
      <c r="C16" s="15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487</v>
      </c>
      <c r="S16" s="30"/>
      <c r="T16" s="30"/>
      <c r="U16" s="30" t="s">
        <v>488</v>
      </c>
      <c r="V16" s="30"/>
      <c r="W16" s="30"/>
      <c r="X16" s="30" t="s">
        <v>489</v>
      </c>
      <c r="Y16" s="30"/>
      <c r="Z16" s="30"/>
      <c r="AA16" s="30"/>
      <c r="AB16" s="30"/>
      <c r="AC16" s="30"/>
      <c r="AD16" s="30"/>
      <c r="AE16" s="30"/>
      <c r="AF16" s="30"/>
    </row>
    <row r="17" spans="1:32" ht="48" customHeight="1">
      <c r="A17" s="158"/>
      <c r="B17" s="158"/>
      <c r="C17" s="15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8.75" customHeight="1">
      <c r="A18" s="223">
        <v>1</v>
      </c>
      <c r="B18" s="223">
        <v>2</v>
      </c>
      <c r="C18" s="223"/>
      <c r="D18" s="225">
        <v>3</v>
      </c>
      <c r="E18" s="225"/>
      <c r="F18" s="225"/>
      <c r="G18" s="225"/>
      <c r="H18" s="225">
        <v>4</v>
      </c>
      <c r="I18" s="225"/>
      <c r="J18" s="225"/>
      <c r="K18" s="225"/>
      <c r="L18" s="225"/>
      <c r="M18" s="225"/>
      <c r="N18" s="225"/>
      <c r="O18" s="225"/>
      <c r="P18" s="225">
        <v>5</v>
      </c>
      <c r="Q18" s="225"/>
      <c r="R18" s="225">
        <v>6</v>
      </c>
      <c r="S18" s="225"/>
      <c r="T18" s="225"/>
      <c r="U18" s="225">
        <v>7</v>
      </c>
      <c r="V18" s="225"/>
      <c r="W18" s="225"/>
      <c r="X18" s="225">
        <v>8</v>
      </c>
      <c r="Y18" s="225"/>
      <c r="Z18" s="225"/>
      <c r="AA18" s="225">
        <v>9</v>
      </c>
      <c r="AB18" s="225"/>
      <c r="AC18" s="225"/>
      <c r="AD18" s="225">
        <v>10</v>
      </c>
      <c r="AE18" s="225"/>
      <c r="AF18" s="225"/>
    </row>
    <row r="19" spans="1:32" ht="19.5" customHeight="1">
      <c r="A19" s="236"/>
      <c r="B19" s="236"/>
      <c r="C19" s="236"/>
      <c r="D19" s="228"/>
      <c r="E19" s="228"/>
      <c r="F19" s="228"/>
      <c r="G19" s="228"/>
      <c r="H19" s="237"/>
      <c r="I19" s="237"/>
      <c r="J19" s="237"/>
      <c r="K19" s="237"/>
      <c r="L19" s="237"/>
      <c r="M19" s="237"/>
      <c r="N19" s="237"/>
      <c r="O19" s="237"/>
      <c r="P19" s="238"/>
      <c r="Q19" s="238"/>
      <c r="R19" s="192"/>
      <c r="S19" s="192"/>
      <c r="T19" s="192"/>
      <c r="U19" s="192"/>
      <c r="V19" s="192"/>
      <c r="W19" s="192"/>
      <c r="X19" s="192"/>
      <c r="Y19" s="192"/>
      <c r="Z19" s="192"/>
      <c r="AA19" s="192">
        <f>X19-U19</f>
        <v>0</v>
      </c>
      <c r="AB19" s="192"/>
      <c r="AC19" s="192"/>
      <c r="AD19" s="205" t="e">
        <f>(X19/U19)*100</f>
        <v>#DIV/0!</v>
      </c>
      <c r="AE19" s="205"/>
      <c r="AF19" s="205"/>
    </row>
    <row r="20" spans="1:32" ht="19.5" customHeight="1">
      <c r="A20" s="236"/>
      <c r="B20" s="236"/>
      <c r="C20" s="236"/>
      <c r="D20" s="228"/>
      <c r="E20" s="228"/>
      <c r="F20" s="228"/>
      <c r="G20" s="228"/>
      <c r="H20" s="237"/>
      <c r="I20" s="237"/>
      <c r="J20" s="237"/>
      <c r="K20" s="237"/>
      <c r="L20" s="237"/>
      <c r="M20" s="237"/>
      <c r="N20" s="237"/>
      <c r="O20" s="237"/>
      <c r="P20" s="238"/>
      <c r="Q20" s="238"/>
      <c r="R20" s="192"/>
      <c r="S20" s="192"/>
      <c r="T20" s="192"/>
      <c r="U20" s="192"/>
      <c r="V20" s="192"/>
      <c r="W20" s="192"/>
      <c r="X20" s="192"/>
      <c r="Y20" s="192"/>
      <c r="Z20" s="192"/>
      <c r="AA20" s="192">
        <f>X20-U20</f>
        <v>0</v>
      </c>
      <c r="AB20" s="192"/>
      <c r="AC20" s="192"/>
      <c r="AD20" s="205" t="e">
        <f>(X20/U20)*100</f>
        <v>#DIV/0!</v>
      </c>
      <c r="AE20" s="205"/>
      <c r="AF20" s="205"/>
    </row>
    <row r="21" spans="1:32" ht="19.5" customHeight="1">
      <c r="A21" s="236"/>
      <c r="B21" s="236"/>
      <c r="C21" s="236"/>
      <c r="D21" s="228"/>
      <c r="E21" s="228"/>
      <c r="F21" s="228"/>
      <c r="G21" s="228"/>
      <c r="H21" s="237"/>
      <c r="I21" s="237"/>
      <c r="J21" s="237"/>
      <c r="K21" s="237"/>
      <c r="L21" s="237"/>
      <c r="M21" s="237"/>
      <c r="N21" s="237"/>
      <c r="O21" s="237"/>
      <c r="P21" s="238"/>
      <c r="Q21" s="238"/>
      <c r="R21" s="192"/>
      <c r="S21" s="192"/>
      <c r="T21" s="192"/>
      <c r="U21" s="192"/>
      <c r="V21" s="192"/>
      <c r="W21" s="192"/>
      <c r="X21" s="192"/>
      <c r="Y21" s="192"/>
      <c r="Z21" s="192"/>
      <c r="AA21" s="192">
        <f>X21-U21</f>
        <v>0</v>
      </c>
      <c r="AB21" s="192"/>
      <c r="AC21" s="192"/>
      <c r="AD21" s="205" t="e">
        <f>(X21/U21)*100</f>
        <v>#DIV/0!</v>
      </c>
      <c r="AE21" s="205"/>
      <c r="AF21" s="205"/>
    </row>
    <row r="22" spans="1:32" ht="19.5" customHeight="1">
      <c r="A22" s="236"/>
      <c r="B22" s="236"/>
      <c r="C22" s="236"/>
      <c r="D22" s="228"/>
      <c r="E22" s="228"/>
      <c r="F22" s="228"/>
      <c r="G22" s="228"/>
      <c r="H22" s="237"/>
      <c r="I22" s="237"/>
      <c r="J22" s="237"/>
      <c r="K22" s="237"/>
      <c r="L22" s="237"/>
      <c r="M22" s="237"/>
      <c r="N22" s="237"/>
      <c r="O22" s="237"/>
      <c r="P22" s="238"/>
      <c r="Q22" s="238"/>
      <c r="R22" s="192"/>
      <c r="S22" s="192"/>
      <c r="T22" s="192"/>
      <c r="U22" s="192"/>
      <c r="V22" s="192"/>
      <c r="W22" s="192"/>
      <c r="X22" s="192"/>
      <c r="Y22" s="192"/>
      <c r="Z22" s="192"/>
      <c r="AA22" s="192">
        <f>X22-U22</f>
        <v>0</v>
      </c>
      <c r="AB22" s="192"/>
      <c r="AC22" s="192"/>
      <c r="AD22" s="205" t="e">
        <f>(X22/U22)*100</f>
        <v>#DIV/0!</v>
      </c>
      <c r="AE22" s="205"/>
      <c r="AF22" s="205"/>
    </row>
    <row r="23" spans="1:32" ht="24.75" customHeight="1">
      <c r="A23" s="229" t="s">
        <v>100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189">
        <f>SUM(R19:R22)</f>
        <v>0</v>
      </c>
      <c r="S23" s="189"/>
      <c r="T23" s="189"/>
      <c r="U23" s="189">
        <f>SUM(U19:U22)</f>
        <v>0</v>
      </c>
      <c r="V23" s="189"/>
      <c r="W23" s="189"/>
      <c r="X23" s="189">
        <f>SUM(X19:X22)</f>
        <v>0</v>
      </c>
      <c r="Y23" s="189"/>
      <c r="Z23" s="189"/>
      <c r="AA23" s="190">
        <f>X23-U23</f>
        <v>0</v>
      </c>
      <c r="AB23" s="190"/>
      <c r="AC23" s="190"/>
      <c r="AD23" s="209" t="e">
        <f>(X23/U23)*100</f>
        <v>#DIV/0!</v>
      </c>
      <c r="AE23" s="209"/>
      <c r="AF23" s="209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39"/>
      <c r="S24" s="239"/>
      <c r="T24" s="239"/>
      <c r="U24" s="239"/>
      <c r="V24" s="239"/>
      <c r="AF24" s="239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39"/>
      <c r="S25" s="239"/>
      <c r="T25" s="239"/>
      <c r="U25" s="239"/>
      <c r="V25" s="239"/>
      <c r="AF25" s="239"/>
    </row>
    <row r="26" s="220" customFormat="1" ht="18.75" customHeight="1">
      <c r="C26" s="220" t="s">
        <v>493</v>
      </c>
    </row>
    <row r="27" spans="1:32" ht="12.75">
      <c r="A27" s="240"/>
      <c r="B27" s="240"/>
      <c r="C27" s="240"/>
      <c r="D27" s="240"/>
      <c r="E27" s="240"/>
      <c r="F27" s="240"/>
      <c r="G27" s="240"/>
      <c r="H27" s="240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0"/>
      <c r="Z27" s="242"/>
      <c r="AA27" s="242"/>
      <c r="AB27" s="242"/>
      <c r="AD27" s="243" t="s">
        <v>494</v>
      </c>
      <c r="AE27" s="243"/>
      <c r="AF27" s="243"/>
    </row>
    <row r="28" spans="1:32" ht="24.75" customHeight="1">
      <c r="A28" s="158" t="s">
        <v>480</v>
      </c>
      <c r="B28" s="158" t="s">
        <v>495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244" t="s">
        <v>496</v>
      </c>
      <c r="N28" s="244"/>
      <c r="O28" s="244"/>
      <c r="P28" s="244"/>
      <c r="Q28" s="244" t="s">
        <v>497</v>
      </c>
      <c r="R28" s="244"/>
      <c r="S28" s="244"/>
      <c r="T28" s="244"/>
      <c r="U28" s="244" t="s">
        <v>498</v>
      </c>
      <c r="V28" s="244"/>
      <c r="W28" s="244"/>
      <c r="X28" s="244"/>
      <c r="Y28" s="244" t="s">
        <v>499</v>
      </c>
      <c r="Z28" s="244"/>
      <c r="AA28" s="244"/>
      <c r="AB28" s="244"/>
      <c r="AC28" s="244" t="s">
        <v>100</v>
      </c>
      <c r="AD28" s="244"/>
      <c r="AE28" s="244"/>
      <c r="AF28" s="244"/>
    </row>
    <row r="29" spans="1:32" ht="24.7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244" t="s">
        <v>473</v>
      </c>
      <c r="N29" s="244" t="s">
        <v>53</v>
      </c>
      <c r="O29" s="244" t="s">
        <v>54</v>
      </c>
      <c r="P29" s="244" t="s">
        <v>55</v>
      </c>
      <c r="Q29" s="244" t="s">
        <v>473</v>
      </c>
      <c r="R29" s="244" t="s">
        <v>53</v>
      </c>
      <c r="S29" s="244" t="s">
        <v>54</v>
      </c>
      <c r="T29" s="244" t="s">
        <v>55</v>
      </c>
      <c r="U29" s="244" t="s">
        <v>473</v>
      </c>
      <c r="V29" s="244" t="s">
        <v>53</v>
      </c>
      <c r="W29" s="244" t="s">
        <v>54</v>
      </c>
      <c r="X29" s="244" t="s">
        <v>55</v>
      </c>
      <c r="Y29" s="244" t="s">
        <v>473</v>
      </c>
      <c r="Z29" s="244" t="s">
        <v>53</v>
      </c>
      <c r="AA29" s="244" t="s">
        <v>54</v>
      </c>
      <c r="AB29" s="244" t="s">
        <v>55</v>
      </c>
      <c r="AC29" s="244" t="s">
        <v>473</v>
      </c>
      <c r="AD29" s="244" t="s">
        <v>53</v>
      </c>
      <c r="AE29" s="244" t="s">
        <v>54</v>
      </c>
      <c r="AF29" s="244" t="s">
        <v>55</v>
      </c>
    </row>
    <row r="30" spans="1:32" ht="24.7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</row>
    <row r="31" spans="1:32" ht="18.75" customHeight="1">
      <c r="A31" s="245">
        <v>1</v>
      </c>
      <c r="B31" s="245">
        <v>2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12">
        <v>3</v>
      </c>
      <c r="N31" s="212">
        <v>4</v>
      </c>
      <c r="O31" s="212">
        <v>5</v>
      </c>
      <c r="P31" s="212">
        <v>6</v>
      </c>
      <c r="Q31" s="212">
        <v>7</v>
      </c>
      <c r="R31" s="212">
        <v>8</v>
      </c>
      <c r="S31" s="212">
        <v>9</v>
      </c>
      <c r="T31" s="212">
        <v>10</v>
      </c>
      <c r="U31" s="212">
        <v>11</v>
      </c>
      <c r="V31" s="212">
        <v>12</v>
      </c>
      <c r="W31" s="212">
        <v>13</v>
      </c>
      <c r="X31" s="212">
        <v>14</v>
      </c>
      <c r="Y31" s="212">
        <v>15</v>
      </c>
      <c r="Z31" s="212">
        <v>16</v>
      </c>
      <c r="AA31" s="212">
        <v>17</v>
      </c>
      <c r="AB31" s="212">
        <v>18</v>
      </c>
      <c r="AC31" s="212">
        <v>19</v>
      </c>
      <c r="AD31" s="212">
        <v>20</v>
      </c>
      <c r="AE31" s="212">
        <v>21</v>
      </c>
      <c r="AF31" s="212">
        <v>22</v>
      </c>
    </row>
    <row r="32" spans="1:32" ht="19.5" customHeight="1">
      <c r="A32" s="212">
        <v>1</v>
      </c>
      <c r="B32" s="246" t="s">
        <v>500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92">
        <v>0</v>
      </c>
      <c r="N32" s="192">
        <v>0</v>
      </c>
      <c r="O32" s="192">
        <f>N32-M32</f>
        <v>0</v>
      </c>
      <c r="P32" s="247" t="e">
        <f>N32/M32*100</f>
        <v>#DIV/0!</v>
      </c>
      <c r="Q32" s="192">
        <v>0</v>
      </c>
      <c r="R32" s="192">
        <v>0</v>
      </c>
      <c r="S32" s="192">
        <f>R32-Q32</f>
        <v>0</v>
      </c>
      <c r="T32" s="247" t="e">
        <f>R32/Q32*100</f>
        <v>#DIV/0!</v>
      </c>
      <c r="U32" s="192">
        <v>0</v>
      </c>
      <c r="V32" s="192">
        <v>0</v>
      </c>
      <c r="W32" s="192">
        <f>V32-U32</f>
        <v>0</v>
      </c>
      <c r="X32" s="247" t="e">
        <f>V32/U32*100</f>
        <v>#DIV/0!</v>
      </c>
      <c r="Y32" s="192">
        <v>0</v>
      </c>
      <c r="Z32" s="192">
        <v>0</v>
      </c>
      <c r="AA32" s="192">
        <f>Z32-Y32</f>
        <v>0</v>
      </c>
      <c r="AB32" s="247" t="e">
        <f>Z32/Y32*100</f>
        <v>#DIV/0!</v>
      </c>
      <c r="AC32" s="192">
        <f>SUM(M32,Q32,U32,Y32)</f>
        <v>0</v>
      </c>
      <c r="AD32" s="192">
        <f>SUM(N32,R32,V32,Z32)</f>
        <v>0</v>
      </c>
      <c r="AE32" s="192">
        <f>AD32-AC32</f>
        <v>0</v>
      </c>
      <c r="AF32" s="247" t="e">
        <f>AD32/AC32*100</f>
        <v>#DIV/0!</v>
      </c>
    </row>
    <row r="33" spans="1:32" ht="19.5" customHeight="1">
      <c r="A33" s="212">
        <v>2</v>
      </c>
      <c r="B33" s="246" t="s">
        <v>501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192">
        <v>0</v>
      </c>
      <c r="N33" s="192">
        <v>0</v>
      </c>
      <c r="O33" s="192">
        <f>N33-M33</f>
        <v>0</v>
      </c>
      <c r="P33" s="247" t="e">
        <f>N33/M33*100</f>
        <v>#DIV/0!</v>
      </c>
      <c r="Q33" s="192">
        <v>0</v>
      </c>
      <c r="R33" s="192">
        <v>0</v>
      </c>
      <c r="S33" s="192">
        <f>R33-Q33</f>
        <v>0</v>
      </c>
      <c r="T33" s="247" t="e">
        <f>R33/Q33*100</f>
        <v>#DIV/0!</v>
      </c>
      <c r="U33" s="192">
        <v>0</v>
      </c>
      <c r="V33" s="192">
        <v>0</v>
      </c>
      <c r="W33" s="192">
        <f>V33-U33</f>
        <v>0</v>
      </c>
      <c r="X33" s="247" t="e">
        <f>V33/U33*100</f>
        <v>#DIV/0!</v>
      </c>
      <c r="Y33" s="192">
        <v>0</v>
      </c>
      <c r="Z33" s="192">
        <v>0</v>
      </c>
      <c r="AA33" s="192">
        <f>Z33-Y33</f>
        <v>0</v>
      </c>
      <c r="AB33" s="247" t="e">
        <f>Z33/Y33*100</f>
        <v>#DIV/0!</v>
      </c>
      <c r="AC33" s="192">
        <f>SUM(M33,Q33,U33,Y33)</f>
        <v>0</v>
      </c>
      <c r="AD33" s="192">
        <f>SUM(N33,R33,V33,Z33)</f>
        <v>0</v>
      </c>
      <c r="AE33" s="192">
        <f>AD33-AC33</f>
        <v>0</v>
      </c>
      <c r="AF33" s="247" t="e">
        <f>AD33/AC33*100</f>
        <v>#DIV/0!</v>
      </c>
    </row>
    <row r="34" spans="1:32" ht="19.5" customHeight="1">
      <c r="A34" s="212">
        <v>3</v>
      </c>
      <c r="B34" s="246" t="s">
        <v>502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192">
        <v>0</v>
      </c>
      <c r="N34" s="192">
        <v>0</v>
      </c>
      <c r="O34" s="192">
        <f>N34-M34</f>
        <v>0</v>
      </c>
      <c r="P34" s="247" t="e">
        <f>N34/M34*100</f>
        <v>#DIV/0!</v>
      </c>
      <c r="Q34" s="192">
        <v>0</v>
      </c>
      <c r="R34" s="192">
        <v>0</v>
      </c>
      <c r="S34" s="192">
        <f>R34-Q34</f>
        <v>0</v>
      </c>
      <c r="T34" s="247" t="e">
        <f>R34/Q34*100</f>
        <v>#DIV/0!</v>
      </c>
      <c r="U34" s="192">
        <v>2000</v>
      </c>
      <c r="V34" s="192">
        <v>0</v>
      </c>
      <c r="W34" s="192">
        <f>V34-U34</f>
        <v>-2000</v>
      </c>
      <c r="X34" s="247">
        <f>V34/U34*100</f>
        <v>0</v>
      </c>
      <c r="Y34" s="192">
        <v>0</v>
      </c>
      <c r="Z34" s="192">
        <v>0</v>
      </c>
      <c r="AA34" s="192">
        <f>Z34-Y34</f>
        <v>0</v>
      </c>
      <c r="AB34" s="247" t="e">
        <f>Z34/Y34*100</f>
        <v>#DIV/0!</v>
      </c>
      <c r="AC34" s="192">
        <f>SUM(M34,Q34,U34,Y34)</f>
        <v>2000</v>
      </c>
      <c r="AD34" s="192">
        <f>SUM(N34,R34,V34,Z34)</f>
        <v>0</v>
      </c>
      <c r="AE34" s="192">
        <f>AD34-AC34</f>
        <v>-2000</v>
      </c>
      <c r="AF34" s="247">
        <f>AD34/AC34*100</f>
        <v>0</v>
      </c>
    </row>
    <row r="35" spans="1:32" ht="19.5" customHeight="1">
      <c r="A35" s="212">
        <v>5</v>
      </c>
      <c r="B35" s="246" t="s">
        <v>503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192">
        <v>0</v>
      </c>
      <c r="N35" s="192">
        <v>0</v>
      </c>
      <c r="O35" s="192">
        <f>N35-M35</f>
        <v>0</v>
      </c>
      <c r="P35" s="247" t="e">
        <f>N35/M35*100</f>
        <v>#DIV/0!</v>
      </c>
      <c r="Q35" s="192">
        <v>0</v>
      </c>
      <c r="R35" s="192">
        <v>0</v>
      </c>
      <c r="S35" s="192">
        <f>R35-Q35</f>
        <v>0</v>
      </c>
      <c r="T35" s="247" t="e">
        <f>R35/Q35*100</f>
        <v>#DIV/0!</v>
      </c>
      <c r="U35" s="192"/>
      <c r="V35" s="192">
        <v>357</v>
      </c>
      <c r="W35" s="192">
        <f>V35-U35</f>
        <v>357</v>
      </c>
      <c r="X35" s="247" t="e">
        <f>V35/U35*100</f>
        <v>#DIV/0!</v>
      </c>
      <c r="Y35" s="192">
        <v>0</v>
      </c>
      <c r="Z35" s="192">
        <v>0</v>
      </c>
      <c r="AA35" s="192"/>
      <c r="AB35" s="247" t="e">
        <f>Z35/Y35*100</f>
        <v>#DIV/0!</v>
      </c>
      <c r="AC35" s="192">
        <f>SUM(M35,Q35,U35,Y35)</f>
        <v>0</v>
      </c>
      <c r="AD35" s="192">
        <f>SUM(N35,R35,V35,Z35)</f>
        <v>357</v>
      </c>
      <c r="AE35" s="192">
        <f>AD35-AC35</f>
        <v>357</v>
      </c>
      <c r="AF35" s="247" t="e">
        <f>AD35/AC35*100</f>
        <v>#DIV/0!</v>
      </c>
    </row>
    <row r="36" spans="1:32" ht="24.75" customHeight="1">
      <c r="A36" s="248" t="s">
        <v>100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9">
        <f>SUM(M32:M34)</f>
        <v>0</v>
      </c>
      <c r="N36" s="249">
        <f>SUM(N32:N34)</f>
        <v>0</v>
      </c>
      <c r="O36" s="249">
        <f>SUM(O32:O34)</f>
        <v>0</v>
      </c>
      <c r="P36" s="250" t="e">
        <f>N36/M36*100</f>
        <v>#DIV/0!</v>
      </c>
      <c r="Q36" s="249">
        <f>SUM(Q32:Q35)</f>
        <v>0</v>
      </c>
      <c r="R36" s="249">
        <f>SUM(R32:R33)</f>
        <v>0</v>
      </c>
      <c r="S36" s="249">
        <f>SUM(S32:S35)</f>
        <v>0</v>
      </c>
      <c r="T36" s="250" t="e">
        <f>R36/Q36*100</f>
        <v>#DIV/0!</v>
      </c>
      <c r="U36" s="249">
        <f>SUM(U32:U35)</f>
        <v>2000</v>
      </c>
      <c r="V36" s="249">
        <f>SUM(V32:V35)</f>
        <v>357</v>
      </c>
      <c r="W36" s="249">
        <f>SUM(W32:W35)</f>
        <v>-1643</v>
      </c>
      <c r="X36" s="250">
        <f>V36/U36*100</f>
        <v>17.849999999999998</v>
      </c>
      <c r="Y36" s="249">
        <f>SUM(Y32:Y35)</f>
        <v>0</v>
      </c>
      <c r="Z36" s="249">
        <f>SUM(Z32:Z35)</f>
        <v>0</v>
      </c>
      <c r="AA36" s="249">
        <f>SUM(AA32:AA35)</f>
        <v>0</v>
      </c>
      <c r="AB36" s="250" t="e">
        <f>Z36/Y36*100</f>
        <v>#DIV/0!</v>
      </c>
      <c r="AC36" s="249">
        <f>SUM(AC32:AC35)</f>
        <v>2000</v>
      </c>
      <c r="AD36" s="249">
        <f>SUM(AD32:AD35)</f>
        <v>357</v>
      </c>
      <c r="AE36" s="249">
        <f>SUM(AE32:AE35)</f>
        <v>-1643</v>
      </c>
      <c r="AF36" s="250">
        <f>AD36/AC36*100</f>
        <v>17.849999999999998</v>
      </c>
    </row>
    <row r="37" spans="1:32" ht="24.75" customHeight="1">
      <c r="A37" s="251" t="s">
        <v>504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2">
        <f>M36/AC36*100</f>
        <v>0</v>
      </c>
      <c r="N37" s="252">
        <f>N36/AD36*100</f>
        <v>0</v>
      </c>
      <c r="O37" s="252"/>
      <c r="P37" s="252"/>
      <c r="Q37" s="252">
        <f>Q36/AC36*100</f>
        <v>0</v>
      </c>
      <c r="R37" s="252">
        <f>R36/AD36*100</f>
        <v>0</v>
      </c>
      <c r="S37" s="252"/>
      <c r="T37" s="252"/>
      <c r="U37" s="252">
        <f>U36/AC36*100</f>
        <v>100</v>
      </c>
      <c r="V37" s="252">
        <f>V36/AD36*100</f>
        <v>100</v>
      </c>
      <c r="W37" s="252"/>
      <c r="X37" s="252"/>
      <c r="Y37" s="252">
        <f>Y36/AC36*100</f>
        <v>0</v>
      </c>
      <c r="Z37" s="252">
        <f>Z36/AD36*100</f>
        <v>0</v>
      </c>
      <c r="AA37" s="252"/>
      <c r="AB37" s="252"/>
      <c r="AC37" s="252">
        <f>SUM(M37,Q37,U37,Y37)</f>
        <v>100</v>
      </c>
      <c r="AD37" s="252">
        <f>SUM(N37,R37,V37,Z37)</f>
        <v>100</v>
      </c>
      <c r="AE37" s="252"/>
      <c r="AF37" s="252"/>
    </row>
    <row r="38" spans="1:22" ht="15" customHeight="1">
      <c r="A38" s="218"/>
      <c r="B38" s="218"/>
      <c r="C38" s="218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</row>
    <row r="39" spans="1:22" ht="15" customHeight="1">
      <c r="A39" s="218"/>
      <c r="B39" s="218"/>
      <c r="C39" s="218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</row>
    <row r="40" s="220" customFormat="1" ht="31.5" customHeight="1">
      <c r="C40" s="220" t="s">
        <v>505</v>
      </c>
    </row>
    <row r="41" spans="1:32" s="254" customFormat="1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L41" s="108"/>
      <c r="AD41" s="3" t="s">
        <v>494</v>
      </c>
      <c r="AE41" s="3"/>
      <c r="AF41" s="3"/>
    </row>
    <row r="42" spans="1:32" s="255" customFormat="1" ht="34.5" customHeight="1">
      <c r="A42" s="16" t="s">
        <v>480</v>
      </c>
      <c r="B42" s="30" t="s">
        <v>506</v>
      </c>
      <c r="C42" s="30"/>
      <c r="D42" s="30" t="s">
        <v>507</v>
      </c>
      <c r="E42" s="30"/>
      <c r="F42" s="30" t="s">
        <v>508</v>
      </c>
      <c r="G42" s="30"/>
      <c r="H42" s="30" t="s">
        <v>509</v>
      </c>
      <c r="I42" s="30"/>
      <c r="J42" s="30" t="s">
        <v>510</v>
      </c>
      <c r="K42" s="30"/>
      <c r="L42" s="30" t="s">
        <v>49</v>
      </c>
      <c r="M42" s="30"/>
      <c r="N42" s="30"/>
      <c r="O42" s="30"/>
      <c r="P42" s="30"/>
      <c r="Q42" s="30"/>
      <c r="R42" s="30"/>
      <c r="S42" s="30"/>
      <c r="T42" s="30"/>
      <c r="U42" s="30"/>
      <c r="V42" s="30" t="s">
        <v>511</v>
      </c>
      <c r="W42" s="30"/>
      <c r="X42" s="30"/>
      <c r="Y42" s="30"/>
      <c r="Z42" s="30"/>
      <c r="AA42" s="30" t="s">
        <v>512</v>
      </c>
      <c r="AB42" s="30"/>
      <c r="AC42" s="30"/>
      <c r="AD42" s="30"/>
      <c r="AE42" s="30"/>
      <c r="AF42" s="30"/>
    </row>
    <row r="43" spans="1:32" s="255" customFormat="1" ht="52.5" customHeight="1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 t="s">
        <v>513</v>
      </c>
      <c r="M43" s="30"/>
      <c r="N43" s="30" t="s">
        <v>514</v>
      </c>
      <c r="O43" s="30"/>
      <c r="P43" s="30" t="s">
        <v>515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56" customFormat="1" ht="82.5" customHeight="1">
      <c r="A44" s="1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 t="s">
        <v>151</v>
      </c>
      <c r="Q44" s="30"/>
      <c r="R44" s="30" t="s">
        <v>516</v>
      </c>
      <c r="S44" s="30"/>
      <c r="T44" s="30" t="s">
        <v>517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55" customFormat="1" ht="18.75" customHeight="1">
      <c r="A45" s="74">
        <v>1</v>
      </c>
      <c r="B45" s="30">
        <v>2</v>
      </c>
      <c r="C45" s="30"/>
      <c r="D45" s="30">
        <v>3</v>
      </c>
      <c r="E45" s="30"/>
      <c r="F45" s="30">
        <v>4</v>
      </c>
      <c r="G45" s="30"/>
      <c r="H45" s="30">
        <v>5</v>
      </c>
      <c r="I45" s="30"/>
      <c r="J45" s="30">
        <v>6</v>
      </c>
      <c r="K45" s="30"/>
      <c r="L45" s="30">
        <v>7</v>
      </c>
      <c r="M45" s="30"/>
      <c r="N45" s="30">
        <v>8</v>
      </c>
      <c r="O45" s="30"/>
      <c r="P45" s="30">
        <v>9</v>
      </c>
      <c r="Q45" s="30"/>
      <c r="R45" s="16">
        <v>10</v>
      </c>
      <c r="S45" s="16"/>
      <c r="T45" s="30">
        <v>11</v>
      </c>
      <c r="U45" s="30"/>
      <c r="V45" s="30">
        <v>12</v>
      </c>
      <c r="W45" s="30"/>
      <c r="X45" s="30"/>
      <c r="Y45" s="30"/>
      <c r="Z45" s="30"/>
      <c r="AA45" s="30">
        <v>13</v>
      </c>
      <c r="AB45" s="30"/>
      <c r="AC45" s="30"/>
      <c r="AD45" s="30"/>
      <c r="AE45" s="30"/>
      <c r="AF45" s="30"/>
    </row>
    <row r="46" spans="1:32" s="255" customFormat="1" ht="35.25" customHeight="1">
      <c r="A46" s="257">
        <v>1</v>
      </c>
      <c r="B46" s="258" t="s">
        <v>518</v>
      </c>
      <c r="C46" s="258"/>
      <c r="D46" s="213">
        <v>2019</v>
      </c>
      <c r="E46" s="213"/>
      <c r="F46" s="192">
        <v>1100</v>
      </c>
      <c r="G46" s="192"/>
      <c r="H46" s="192">
        <v>0</v>
      </c>
      <c r="I46" s="192"/>
      <c r="J46" s="192">
        <v>0</v>
      </c>
      <c r="K46" s="192"/>
      <c r="L46" s="192">
        <v>0</v>
      </c>
      <c r="M46" s="192"/>
      <c r="N46" s="259">
        <v>0</v>
      </c>
      <c r="O46" s="259"/>
      <c r="P46" s="192">
        <v>0</v>
      </c>
      <c r="Q46" s="192"/>
      <c r="R46" s="192">
        <v>0</v>
      </c>
      <c r="S46" s="192"/>
      <c r="T46" s="192">
        <v>0</v>
      </c>
      <c r="U46" s="192"/>
      <c r="V46" s="202" t="s">
        <v>519</v>
      </c>
      <c r="W46" s="202"/>
      <c r="X46" s="202"/>
      <c r="Y46" s="202"/>
      <c r="Z46" s="202"/>
      <c r="AA46" s="212"/>
      <c r="AB46" s="212"/>
      <c r="AC46" s="212"/>
      <c r="AD46" s="212"/>
      <c r="AE46" s="212"/>
      <c r="AF46" s="212"/>
    </row>
    <row r="47" spans="1:32" s="255" customFormat="1" ht="19.5" customHeight="1">
      <c r="A47" s="260"/>
      <c r="B47" s="261"/>
      <c r="C47" s="261"/>
      <c r="D47" s="213"/>
      <c r="E47" s="213"/>
      <c r="F47" s="192"/>
      <c r="G47" s="192"/>
      <c r="H47" s="192"/>
      <c r="I47" s="192"/>
      <c r="J47" s="192"/>
      <c r="K47" s="192"/>
      <c r="L47" s="192"/>
      <c r="M47" s="192"/>
      <c r="N47" s="259">
        <f>SUM(P47,R47,T47)</f>
        <v>0</v>
      </c>
      <c r="O47" s="259"/>
      <c r="P47" s="192"/>
      <c r="Q47" s="192"/>
      <c r="R47" s="192"/>
      <c r="S47" s="192"/>
      <c r="T47" s="192"/>
      <c r="U47" s="192"/>
      <c r="V47" s="262"/>
      <c r="W47" s="262"/>
      <c r="X47" s="262"/>
      <c r="Y47" s="262"/>
      <c r="Z47" s="262"/>
      <c r="AA47" s="212"/>
      <c r="AB47" s="212"/>
      <c r="AC47" s="212"/>
      <c r="AD47" s="212"/>
      <c r="AE47" s="212"/>
      <c r="AF47" s="212"/>
    </row>
    <row r="48" spans="1:32" s="255" customFormat="1" ht="19.5" customHeight="1">
      <c r="A48" s="260"/>
      <c r="B48" s="261"/>
      <c r="C48" s="261"/>
      <c r="D48" s="213"/>
      <c r="E48" s="213"/>
      <c r="F48" s="192"/>
      <c r="G48" s="192"/>
      <c r="H48" s="192"/>
      <c r="I48" s="192"/>
      <c r="J48" s="192"/>
      <c r="K48" s="192"/>
      <c r="L48" s="192"/>
      <c r="M48" s="192"/>
      <c r="N48" s="259">
        <f>SUM(P48,R48,T48)</f>
        <v>0</v>
      </c>
      <c r="O48" s="259"/>
      <c r="P48" s="192"/>
      <c r="Q48" s="192"/>
      <c r="R48" s="192"/>
      <c r="S48" s="192"/>
      <c r="T48" s="192"/>
      <c r="U48" s="192"/>
      <c r="V48" s="262"/>
      <c r="W48" s="262"/>
      <c r="X48" s="262"/>
      <c r="Y48" s="262"/>
      <c r="Z48" s="262"/>
      <c r="AA48" s="212"/>
      <c r="AB48" s="212"/>
      <c r="AC48" s="212"/>
      <c r="AD48" s="212"/>
      <c r="AE48" s="212"/>
      <c r="AF48" s="212"/>
    </row>
    <row r="49" spans="1:32" s="255" customFormat="1" ht="19.5" customHeight="1">
      <c r="A49" s="260"/>
      <c r="B49" s="261"/>
      <c r="C49" s="261"/>
      <c r="D49" s="213"/>
      <c r="E49" s="213"/>
      <c r="F49" s="192"/>
      <c r="G49" s="192"/>
      <c r="H49" s="192"/>
      <c r="I49" s="192"/>
      <c r="J49" s="192"/>
      <c r="K49" s="192"/>
      <c r="L49" s="192"/>
      <c r="M49" s="192"/>
      <c r="N49" s="259">
        <f>SUM(P49,R49,T49)</f>
        <v>0</v>
      </c>
      <c r="O49" s="259"/>
      <c r="P49" s="192"/>
      <c r="Q49" s="192"/>
      <c r="R49" s="192"/>
      <c r="S49" s="192"/>
      <c r="T49" s="192"/>
      <c r="U49" s="192"/>
      <c r="V49" s="262"/>
      <c r="W49" s="262"/>
      <c r="X49" s="262"/>
      <c r="Y49" s="262"/>
      <c r="Z49" s="262"/>
      <c r="AA49" s="212"/>
      <c r="AB49" s="212"/>
      <c r="AC49" s="212"/>
      <c r="AD49" s="212"/>
      <c r="AE49" s="212"/>
      <c r="AF49" s="212"/>
    </row>
    <row r="50" spans="1:32" s="255" customFormat="1" ht="19.5" customHeight="1">
      <c r="A50" s="260"/>
      <c r="B50" s="261"/>
      <c r="C50" s="261"/>
      <c r="D50" s="213"/>
      <c r="E50" s="213"/>
      <c r="F50" s="192"/>
      <c r="G50" s="192"/>
      <c r="H50" s="192"/>
      <c r="I50" s="192"/>
      <c r="J50" s="192"/>
      <c r="K50" s="192"/>
      <c r="L50" s="192"/>
      <c r="M50" s="192"/>
      <c r="N50" s="259">
        <f>SUM(P50,R50,T50)</f>
        <v>0</v>
      </c>
      <c r="O50" s="259"/>
      <c r="P50" s="192"/>
      <c r="Q50" s="192"/>
      <c r="R50" s="192"/>
      <c r="S50" s="192"/>
      <c r="T50" s="192"/>
      <c r="U50" s="192"/>
      <c r="V50" s="262"/>
      <c r="W50" s="262"/>
      <c r="X50" s="262"/>
      <c r="Y50" s="262"/>
      <c r="Z50" s="262"/>
      <c r="AA50" s="212"/>
      <c r="AB50" s="212"/>
      <c r="AC50" s="212"/>
      <c r="AD50" s="212"/>
      <c r="AE50" s="212"/>
      <c r="AF50" s="212"/>
    </row>
    <row r="51" spans="1:32" s="255" customFormat="1" ht="19.5" customHeight="1">
      <c r="A51" s="260"/>
      <c r="B51" s="261"/>
      <c r="C51" s="261"/>
      <c r="D51" s="213"/>
      <c r="E51" s="213"/>
      <c r="F51" s="192"/>
      <c r="G51" s="192"/>
      <c r="H51" s="192"/>
      <c r="I51" s="192"/>
      <c r="J51" s="192"/>
      <c r="K51" s="192"/>
      <c r="L51" s="192"/>
      <c r="M51" s="192"/>
      <c r="N51" s="259">
        <f>SUM(P51,R51,T51)</f>
        <v>0</v>
      </c>
      <c r="O51" s="259"/>
      <c r="P51" s="192"/>
      <c r="Q51" s="192"/>
      <c r="R51" s="192"/>
      <c r="S51" s="192"/>
      <c r="T51" s="192"/>
      <c r="U51" s="192"/>
      <c r="V51" s="262"/>
      <c r="W51" s="262"/>
      <c r="X51" s="262"/>
      <c r="Y51" s="262"/>
      <c r="Z51" s="262"/>
      <c r="AA51" s="212"/>
      <c r="AB51" s="212"/>
      <c r="AC51" s="212"/>
      <c r="AD51" s="212"/>
      <c r="AE51" s="212"/>
      <c r="AF51" s="212"/>
    </row>
    <row r="52" spans="1:32" s="255" customFormat="1" ht="19.5" customHeight="1">
      <c r="A52" s="260"/>
      <c r="B52" s="261"/>
      <c r="C52" s="261"/>
      <c r="D52" s="213"/>
      <c r="E52" s="213"/>
      <c r="F52" s="259"/>
      <c r="G52" s="259"/>
      <c r="H52" s="259"/>
      <c r="I52" s="259"/>
      <c r="J52" s="259"/>
      <c r="K52" s="259"/>
      <c r="L52" s="259"/>
      <c r="M52" s="259"/>
      <c r="N52" s="259">
        <f>SUM(P52,R52,T52)</f>
        <v>0</v>
      </c>
      <c r="O52" s="259"/>
      <c r="P52" s="259"/>
      <c r="Q52" s="259"/>
      <c r="R52" s="259"/>
      <c r="S52" s="259"/>
      <c r="T52" s="259"/>
      <c r="U52" s="259"/>
      <c r="V52" s="262"/>
      <c r="W52" s="262"/>
      <c r="X52" s="262"/>
      <c r="Y52" s="262"/>
      <c r="Z52" s="262"/>
      <c r="AA52" s="212"/>
      <c r="AB52" s="212"/>
      <c r="AC52" s="212"/>
      <c r="AD52" s="212"/>
      <c r="AE52" s="212"/>
      <c r="AF52" s="212"/>
    </row>
    <row r="53" spans="1:32" s="255" customFormat="1" ht="24.75" customHeight="1">
      <c r="A53" s="263" t="s">
        <v>100</v>
      </c>
      <c r="B53" s="263"/>
      <c r="C53" s="263"/>
      <c r="D53" s="263"/>
      <c r="E53" s="263"/>
      <c r="F53" s="249">
        <f>SUM(F46:F52)</f>
        <v>1100</v>
      </c>
      <c r="G53" s="249"/>
      <c r="H53" s="249">
        <f>SUM(H46:H52)</f>
        <v>0</v>
      </c>
      <c r="I53" s="249"/>
      <c r="J53" s="249">
        <f>SUM(J46:J52)</f>
        <v>0</v>
      </c>
      <c r="K53" s="249"/>
      <c r="L53" s="249">
        <f>SUM(L46:L52)</f>
        <v>0</v>
      </c>
      <c r="M53" s="249"/>
      <c r="N53" s="249">
        <f>SUM(N46:N52)</f>
        <v>0</v>
      </c>
      <c r="O53" s="249"/>
      <c r="P53" s="249">
        <f>SUM(P46:P52)</f>
        <v>0</v>
      </c>
      <c r="Q53" s="249"/>
      <c r="R53" s="249">
        <f>SUM(R46:R52)</f>
        <v>0</v>
      </c>
      <c r="S53" s="249"/>
      <c r="T53" s="249">
        <f>SUM(T46:T52)</f>
        <v>0</v>
      </c>
      <c r="U53" s="249"/>
      <c r="V53" s="264"/>
      <c r="W53" s="264"/>
      <c r="X53" s="264"/>
      <c r="Y53" s="264"/>
      <c r="Z53" s="264"/>
      <c r="AA53" s="216"/>
      <c r="AB53" s="216"/>
      <c r="AC53" s="216"/>
      <c r="AD53" s="216"/>
      <c r="AE53" s="216"/>
      <c r="AF53" s="216"/>
    </row>
    <row r="54" spans="1:22" ht="15" customHeight="1">
      <c r="A54" s="218"/>
      <c r="B54" s="218"/>
      <c r="C54" s="218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</row>
    <row r="55" spans="1:22" ht="15" customHeight="1">
      <c r="A55" s="218"/>
      <c r="B55" s="218"/>
      <c r="C55" s="218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</row>
    <row r="56" spans="1:22" ht="15" customHeight="1">
      <c r="A56" s="218"/>
      <c r="B56" s="218"/>
      <c r="C56" s="218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</row>
    <row r="57" spans="1:22" ht="15" customHeight="1">
      <c r="A57" s="218"/>
      <c r="B57" s="218"/>
      <c r="C57" s="218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</row>
    <row r="58" spans="1:27" ht="15" customHeight="1">
      <c r="A58" s="218"/>
      <c r="B58" s="220" t="s">
        <v>520</v>
      </c>
      <c r="C58" s="220"/>
      <c r="D58" s="220"/>
      <c r="E58" s="220"/>
      <c r="F58" s="220"/>
      <c r="G58" s="220"/>
      <c r="H58" s="253"/>
      <c r="I58" s="253"/>
      <c r="J58" s="253"/>
      <c r="K58" s="253"/>
      <c r="L58" s="253"/>
      <c r="M58" s="265" t="s">
        <v>521</v>
      </c>
      <c r="N58" s="265"/>
      <c r="O58" s="265"/>
      <c r="P58" s="265"/>
      <c r="Q58" s="265"/>
      <c r="R58" s="253"/>
      <c r="S58" s="253"/>
      <c r="T58" s="253"/>
      <c r="U58" s="253"/>
      <c r="V58" s="253"/>
      <c r="W58" s="2" t="s">
        <v>522</v>
      </c>
      <c r="X58" s="2"/>
      <c r="Y58" s="2"/>
      <c r="Z58" s="2"/>
      <c r="AA58" s="2"/>
    </row>
    <row r="59" spans="2:27" s="10" customFormat="1" ht="12.75">
      <c r="B59" s="2" t="s">
        <v>392</v>
      </c>
      <c r="C59" s="2"/>
      <c r="D59" s="2"/>
      <c r="E59" s="2"/>
      <c r="F59" s="2"/>
      <c r="G59" s="2"/>
      <c r="H59" s="220"/>
      <c r="I59" s="220"/>
      <c r="J59" s="220"/>
      <c r="K59" s="220"/>
      <c r="L59" s="220"/>
      <c r="M59" s="2" t="s">
        <v>209</v>
      </c>
      <c r="N59" s="2"/>
      <c r="O59" s="2"/>
      <c r="P59" s="2"/>
      <c r="Q59" s="2"/>
      <c r="V59" s="108"/>
      <c r="W59" s="2" t="s">
        <v>523</v>
      </c>
      <c r="X59" s="2"/>
      <c r="Y59" s="2"/>
      <c r="Z59" s="2"/>
      <c r="AA59" s="2"/>
    </row>
    <row r="60" spans="6:27" s="10" customFormat="1" ht="12.75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3:22" ht="12.75">
      <c r="C61" s="266"/>
      <c r="D61" s="266"/>
      <c r="E61" s="266"/>
      <c r="F61" s="266"/>
      <c r="G61" s="266"/>
      <c r="H61" s="266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6"/>
      <c r="V61" s="266"/>
    </row>
    <row r="62" s="268" customFormat="1" ht="12.75" customHeight="1">
      <c r="A62" s="268" t="s">
        <v>524</v>
      </c>
    </row>
    <row r="63" spans="3:22" ht="12.75"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</row>
    <row r="64" ht="12.75">
      <c r="C64" s="269"/>
    </row>
    <row r="67" ht="12.75">
      <c r="C67" s="270"/>
    </row>
    <row r="68" ht="12.75">
      <c r="C68" s="270"/>
    </row>
    <row r="69" ht="12.75">
      <c r="C69" s="270"/>
    </row>
    <row r="70" ht="12.75">
      <c r="C70" s="270"/>
    </row>
    <row r="71" ht="12.75">
      <c r="C71" s="270"/>
    </row>
    <row r="72" ht="12.75">
      <c r="C72" s="270"/>
    </row>
    <row r="73" ht="12.75">
      <c r="C73" s="270"/>
    </row>
  </sheetData>
  <sheetProtection selectLockedCells="1" selectUnlockedCells="1"/>
  <mergeCells count="284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B58:G58"/>
    <mergeCell ref="M58:Q58"/>
    <mergeCell ref="W58:AA58"/>
    <mergeCell ref="B59:G59"/>
    <mergeCell ref="M59:Q59"/>
    <mergeCell ref="W59:AA59"/>
    <mergeCell ref="A62:IV62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 Юзерович</cp:lastModifiedBy>
  <cp:lastPrinted>2020-05-06T07:33:30Z</cp:lastPrinted>
  <dcterms:created xsi:type="dcterms:W3CDTF">2003-03-13T16:00:22Z</dcterms:created>
  <dcterms:modified xsi:type="dcterms:W3CDTF">2020-05-14T07:05:35Z</dcterms:modified>
  <cp:category/>
  <cp:version/>
  <cp:contentType/>
  <cp:contentStatus/>
  <cp:revision>219</cp:revision>
</cp:coreProperties>
</file>