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інфо_2'!$A$1:$AF$60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<sst xmlns="http://schemas.openxmlformats.org/spreadsheetml/2006/main" count="826" uniqueCount="525">
  <si>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</si>
  <si>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</si>
  <si>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</si>
  <si>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</si>
  <si>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</si>
  <si>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</si>
  <si>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</si>
  <si>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</si>
  <si>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</si>
  <si>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</si>
  <si>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</si>
  <si>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</si>
  <si>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</si>
  <si>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</si>
  <si>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</si>
  <si>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</si>
  <si>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</si>
  <si>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</si>
  <si>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</si>
  <si>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</si>
  <si>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</si>
  <si>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</si>
  <si>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</si>
  <si>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</si>
  <si>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</si>
  <si>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</si>
  <si>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</si>
  <si>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</si>
  <si>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</si>
  <si>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</si>
  <si>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</si>
  <si>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</si>
  <si>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</si>
  <si>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</si>
  <si>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190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</si>
  <si>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</si>
  <si>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</si>
  <si>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</si>
  <si>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</si>
  <si>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</si>
  <si>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</si>
  <si>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</si>
  <si>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</si>
  <si>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>За__3__КВАРТАЛ 2019 РОКУ__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</si>
  <si>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</si>
  <si>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</si>
  <si>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</si>
  <si>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</si>
  <si>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</si>
  <si>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</si>
  <si>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</si>
  <si>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</si>
  <si>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</si>
  <si>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</si>
  <si>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</si>
  <si>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</si>
  <si>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</si>
  <si>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</si>
  <si>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</si>
  <si>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</si>
  <si>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</si>
  <si>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</si>
  <si>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</si>
  <si>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</si>
  <si>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</si>
  <si>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</si>
  <si>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</si>
  <si>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</si>
  <si>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</si>
  <si>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</si>
  <si>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</si>
  <si>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</si>
  <si>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</si>
  <si>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</si>
  <si>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</si>
  <si>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</si>
  <si>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</si>
  <si>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</si>
  <si>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</si>
  <si>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</si>
  <si>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</si>
  <si>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</si>
  <si>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</si>
  <si>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</si>
  <si>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</si>
  <si>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</si>
  <si>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</si>
  <si>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</si>
  <si>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</si>
  <si>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</si>
  <si>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</si>
  <si>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</si>
  <si>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</si>
  <si>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</si>
  <si>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</si>
  <si>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</si>
  <si>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</si>
  <si>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</si>
  <si>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</si>
  <si>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</si>
  <si>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</si>
  <si>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</si>
  <si>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</si>
  <si>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</si>
  <si>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</si>
  <si>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</si>
  <si>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</si>
  <si>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</si>
  <si>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</si>
  <si>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</si>
  <si>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</si>
  <si>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</si>
  <si>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</si>
  <si>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</si>
  <si>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</si>
  <si>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</si>
  <si>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</si>
  <si>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</si>
  <si>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</si>
  <si>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</si>
  <si>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</si>
  <si>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</si>
  <si>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</si>
  <si>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</si>
  <si>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</si>
  <si>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</si>
  <si>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</si>
  <si>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</si>
  <si>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</si>
  <si>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</si>
  <si>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</si>
  <si>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</si>
  <si>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</si>
  <si>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</si>
  <si>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</si>
  <si>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</si>
  <si>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</si>
  <si>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</si>
  <si>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</si>
  <si>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</si>
  <si>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</si>
  <si>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</si>
  <si>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</si>
  <si>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</si>
  <si>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</si>
  <si>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</si>
  <si>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</si>
  <si>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</si>
  <si>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</si>
  <si>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</si>
  <si>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</si>
  <si>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</si>
  <si>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</si>
  <si>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</si>
  <si>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</si>
  <si>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</si>
  <si>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</si>
  <si>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</si>
  <si>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</si>
  <si>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</si>
  <si>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</si>
  <si>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</si>
  <si>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</si>
  <si>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</si>
  <si>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</si>
  <si>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</si>
  <si>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</si>
  <si>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</si>
  <si>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</si>
  <si>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</si>
  <si>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</si>
  <si>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</si>
  <si>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</si>
  <si>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</si>
  <si>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</si>
  <si>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</si>
  <si>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</si>
  <si>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</si>
  <si>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</si>
  <si>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</si>
  <si>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</si>
  <si>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</si>
  <si>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</si>
  <si>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</si>
  <si>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</si>
  <si>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</si>
  <si>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</si>
  <si>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</si>
  <si>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</si>
  <si>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</si>
  <si>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</si>
  <si>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</si>
  <si>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</si>
  <si>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</si>
  <si>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</si>
  <si>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</si>
  <si>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</si>
  <si>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</si>
  <si>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</si>
  <si>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</si>
  <si>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</si>
  <si>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</si>
  <si>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</si>
  <si>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</si>
  <si>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</si>
  <si>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</si>
  <si>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</si>
  <si>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</si>
  <si>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</si>
  <si>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</si>
  <si>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</si>
  <si>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</si>
  <si>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</si>
  <si>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</si>
  <si>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</si>
  <si>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</si>
  <si>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</si>
  <si>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</si>
  <si>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</si>
  <si>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</si>
  <si>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</si>
  <si>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</si>
  <si>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</si>
  <si>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</si>
  <si>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</si>
  <si>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</si>
  <si>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</si>
  <si>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</si>
  <si>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</si>
  <si>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</si>
  <si>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</si>
  <si>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</si>
  <si>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</si>
  <si>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</si>
  <si>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</si>
  <si>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</si>
  <si>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</si>
  <si>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</si>
  <si>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</si>
  <si>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</si>
  <si>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</si>
  <si>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</si>
  <si>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</si>
  <si>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</si>
  <si>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-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</si>
  <si>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</si>
  <si>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</si>
  <si>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</si>
  <si>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</si>
  <si>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</si>
  <si>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</si>
  <si>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</si>
  <si>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</si>
  <si>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</si>
  <si>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</si>
  <si>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</si>
  <si>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</si>
  <si>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</si>
  <si>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</si>
  <si>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</si>
  <si>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</si>
  <si>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</si>
  <si>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</si>
  <si>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</si>
  <si>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</si>
  <si>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</si>
  <si>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</si>
  <si>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</si>
  <si>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</si>
  <si>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</si>
  <si>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</si>
  <si>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</si>
  <si>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</si>
  <si>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</si>
  <si>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</si>
  <si>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</si>
  <si>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</si>
  <si>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</si>
  <si>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</si>
  <si>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</si>
  <si>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</si>
  <si>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</si>
  <si>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</si>
  <si>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</si>
  <si>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</si>
  <si>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</si>
  <si>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</si>
  <si>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</si>
  <si>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</si>
  <si>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</si>
  <si>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</si>
  <si>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</si>
  <si>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</si>
  <si>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</si>
  <si>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</si>
  <si>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</si>
  <si>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</si>
  <si>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</si>
  <si>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</si>
  <si>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</si>
  <si>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</si>
  <si>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</si>
  <si>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</si>
  <si>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</si>
  <si>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</si>
  <si>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</si>
  <si>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</si>
  <si>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</si>
  <si>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</si>
  <si>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</si>
  <si>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</si>
  <si>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</si>
  <si>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</si>
  <si>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</si>
  <si>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</si>
  <si>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</si>
  <si>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</si>
  <si>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</si>
  <si>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</si>
  <si>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</si>
  <si>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</si>
  <si>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</si>
  <si>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</si>
  <si>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</si>
  <si>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</si>
  <si>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</si>
  <si>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</si>
  <si>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</si>
  <si>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</si>
  <si>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</si>
  <si>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</si>
  <si>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</si>
  <si>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</si>
  <si>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</si>
  <si>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</si>
  <si>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</si>
  <si>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</si>
  <si>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</si>
  <si>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</si>
  <si>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</si>
  <si>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</si>
  <si>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</si>
  <si>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</si>
  <si>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</si>
  <si>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</si>
  <si>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</si>
  <si>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</si>
  <si>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</si>
  <si>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</si>
  <si>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</si>
  <si>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</si>
  <si>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</si>
  <si>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</si>
  <si>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</si>
  <si>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</si>
  <si>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</si>
  <si>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</si>
  <si>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</si>
  <si>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</si>
  <si>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</si>
  <si>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</si>
  <si>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</si>
  <si>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</si>
  <si>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</si>
  <si>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</si>
  <si>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</si>
  <si>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</si>
  <si>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</si>
  <si>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</si>
  <si>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</si>
  <si>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</si>
  <si>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</si>
  <si>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</si>
  <si>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</si>
  <si>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</si>
  <si>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</si>
  <si>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</si>
  <si>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</si>
  <si>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</si>
  <si>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</si>
  <si>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</si>
  <si>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</si>
  <si>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</si>
  <si>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</si>
  <si>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</si>
  <si>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</si>
  <si>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</si>
  <si>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</si>
  <si>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</si>
  <si>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</si>
  <si>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</si>
  <si>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</si>
  <si>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</si>
  <si>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</si>
  <si>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</si>
  <si>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</si>
  <si>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</si>
  <si>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</si>
  <si>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</si>
  <si>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</si>
  <si>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</si>
  <si>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</si>
  <si>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</si>
  <si>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</si>
  <si>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</si>
  <si>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</si>
  <si>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</si>
  <si>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</si>
  <si>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</si>
  <si>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</si>
  <si>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</si>
  <si>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</si>
  <si>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</si>
  <si>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</si>
  <si>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</si>
  <si>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</si>
  <si>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</si>
  <si>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</si>
  <si>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</si>
  <si>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</si>
  <si>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</si>
  <si>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</si>
  <si>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</si>
  <si>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 3 КВАРТАЛ 2019 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</si>
  <si>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</si>
  <si>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</si>
  <si>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</si>
  <si>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</si>
  <si>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</si>
  <si>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</si>
  <si>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</si>
  <si>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</si>
  <si>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</si>
  <si>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</si>
  <si>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</si>
  <si>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</si>
  <si>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</si>
  <si>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</si>
  <si>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</si>
  <si>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</si>
  <si>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</si>
  <si>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</si>
  <si>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</si>
  <si>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</si>
  <si>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</si>
  <si>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</si>
  <si>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</si>
  <si>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</si>
  <si>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</si>
  <si>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</si>
  <si>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</si>
  <si>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</si>
  <si>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</si>
  <si>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</si>
  <si>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</si>
  <si>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</si>
  <si>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</si>
  <si>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</si>
  <si>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</si>
  <si>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</si>
  <si>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</si>
  <si>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</si>
  <si>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</si>
  <si>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</si>
  <si>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</si>
  <si>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</si>
  <si>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</si>
  <si>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</si>
  <si>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</si>
  <si>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</si>
  <si>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</si>
  <si>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</si>
  <si>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</si>
  <si>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</si>
  <si>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</si>
  <si>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</si>
  <si>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</si>
  <si>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</si>
  <si>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</si>
  <si>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</si>
  <si>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</si>
  <si>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</si>
  <si>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</si>
  <si>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</si>
  <si>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</si>
  <si>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</si>
  <si>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</si>
  <si>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</si>
  <si>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</si>
  <si>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</si>
  <si>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</si>
  <si>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</si>
  <si>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</si>
  <si>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</si>
  <si>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</si>
  <si>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</si>
  <si>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</si>
  <si>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</si>
  <si>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</si>
  <si>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</si>
  <si>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</si>
  <si>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Будівництво НС , с.Сухой Лиман, вул.Морська,1Б</t>
  </si>
  <si>
    <t>Реконструкція КОС</t>
  </si>
  <si>
    <t>Реконструкція водопроводу</t>
  </si>
  <si>
    <t>Реконструкція будівель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</si>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</sst>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64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71" fontId="54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54" fillId="23" borderId="17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71" fontId="54" fillId="25" borderId="3" xfId="0" applyNumberFormat="1" applyFont="1" applyFill="1" applyBorder="1" applyAlignment="1">
      <alignment horizontal="center" vertical="center" wrapText="1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25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2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3" fillId="0" borderId="0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64" fillId="0" borderId="19" xfId="0" applyFont="1" applyBorder="1" applyAlignment="1">
      <alignment horizontal="center"/>
    </xf>
    <xf numFmtId="171" fontId="64" fillId="0" borderId="3" xfId="0" applyNumberFormat="1" applyFont="1" applyFill="1" applyBorder="1" applyAlignment="1">
      <alignment horizontal="center" vertical="center" wrapText="1"/>
    </xf>
    <xf numFmtId="164" fontId="64" fillId="0" borderId="0" xfId="0" applyFont="1" applyAlignment="1">
      <alignment horizontal="center"/>
    </xf>
    <xf numFmtId="181" fontId="64" fillId="0" borderId="3" xfId="19" applyNumberFormat="1" applyFont="1" applyFill="1" applyBorder="1" applyAlignment="1" applyProtection="1">
      <alignment horizontal="right" vertical="center" wrapText="1"/>
      <protection/>
    </xf>
    <xf numFmtId="165" fontId="54" fillId="0" borderId="3" xfId="0" applyNumberFormat="1" applyFont="1" applyFill="1" applyBorder="1" applyAlignment="1">
      <alignment horizontal="left" vertical="center" wrapText="1"/>
    </xf>
    <xf numFmtId="171" fontId="64" fillId="23" borderId="3" xfId="0" applyNumberFormat="1" applyFont="1" applyFill="1" applyBorder="1" applyAlignment="1">
      <alignment horizontal="center" vertical="center" wrapText="1"/>
    </xf>
    <xf numFmtId="171" fontId="65" fillId="22" borderId="3" xfId="0" applyNumberFormat="1" applyFont="1" applyFill="1" applyBorder="1" applyAlignment="1">
      <alignment horizontal="center" vertical="center" wrapText="1"/>
    </xf>
    <xf numFmtId="171" fontId="65" fillId="0" borderId="3" xfId="0" applyNumberFormat="1" applyFont="1" applyFill="1" applyBorder="1" applyAlignment="1">
      <alignment horizontal="center" vertical="center" wrapText="1"/>
    </xf>
    <xf numFmtId="181" fontId="65" fillId="0" borderId="3" xfId="19" applyNumberFormat="1" applyFont="1" applyFill="1" applyBorder="1" applyAlignment="1" applyProtection="1">
      <alignment horizontal="right" vertical="center" wrapText="1"/>
      <protection/>
    </xf>
    <xf numFmtId="164" fontId="61" fillId="0" borderId="3" xfId="0" applyFont="1" applyFill="1" applyBorder="1" applyAlignment="1">
      <alignment horizontal="center" vertical="center"/>
    </xf>
    <xf numFmtId="171" fontId="64" fillId="6" borderId="3" xfId="0" applyNumberFormat="1" applyFont="1" applyFill="1" applyBorder="1" applyAlignment="1">
      <alignment horizontal="center" vertical="center" wrapText="1"/>
    </xf>
    <xf numFmtId="165" fontId="61" fillId="0" borderId="3" xfId="0" applyNumberFormat="1" applyFont="1" applyFill="1" applyBorder="1" applyAlignment="1">
      <alignment horizontal="left" vertical="center" wrapText="1"/>
    </xf>
    <xf numFmtId="171" fontId="64" fillId="22" borderId="3" xfId="0" applyNumberFormat="1" applyFont="1" applyFill="1" applyBorder="1" applyAlignment="1">
      <alignment horizontal="center" vertical="center" wrapText="1"/>
    </xf>
    <xf numFmtId="171" fontId="64" fillId="7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/>
    </xf>
    <xf numFmtId="171" fontId="65" fillId="23" borderId="3" xfId="0" applyNumberFormat="1" applyFont="1" applyFill="1" applyBorder="1" applyAlignment="1">
      <alignment horizontal="center" vertical="center" wrapText="1"/>
    </xf>
    <xf numFmtId="165" fontId="54" fillId="10" borderId="3" xfId="0" applyNumberFormat="1" applyFont="1" applyFill="1" applyBorder="1" applyAlignment="1">
      <alignment horizontal="left" vertical="center" wrapText="1"/>
    </xf>
    <xf numFmtId="171" fontId="64" fillId="4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4" fontId="66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4" fillId="0" borderId="13" xfId="264" applyFont="1" applyFill="1" applyBorder="1" applyAlignment="1">
      <alignment horizontal="left" vertical="center" wrapText="1"/>
      <protection/>
    </xf>
    <xf numFmtId="164" fontId="64" fillId="0" borderId="14" xfId="264" applyFont="1" applyFill="1" applyBorder="1" applyAlignment="1">
      <alignment horizontal="left" vertical="center" wrapText="1"/>
      <protection/>
    </xf>
    <xf numFmtId="164" fontId="65" fillId="0" borderId="0" xfId="0" applyFont="1" applyFill="1" applyAlignment="1">
      <alignment vertical="center"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7" fillId="0" borderId="0" xfId="264" applyFont="1" applyFill="1">
      <alignment/>
      <protection/>
    </xf>
    <xf numFmtId="164" fontId="68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71" fontId="65" fillId="6" borderId="3" xfId="0" applyNumberFormat="1" applyFont="1" applyFill="1" applyBorder="1" applyAlignment="1">
      <alignment horizontal="center" vertical="center" wrapText="1"/>
    </xf>
    <xf numFmtId="164" fontId="61" fillId="0" borderId="0" xfId="0" applyFont="1" applyFill="1" applyAlignment="1">
      <alignment vertical="center"/>
    </xf>
    <xf numFmtId="164" fontId="69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65" fillId="23" borderId="3" xfId="256" applyNumberFormat="1" applyFont="1" applyFill="1" applyBorder="1" applyAlignment="1">
      <alignment horizontal="center" vertical="center" wrapText="1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65" fillId="0" borderId="3" xfId="256" applyNumberFormat="1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70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6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2" fontId="54" fillId="22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4" fontId="66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2" fontId="54" fillId="23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71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6" fillId="0" borderId="3" xfId="0" applyNumberFormat="1" applyFont="1" applyFill="1" applyBorder="1" applyAlignment="1">
      <alignment horizontal="center" vertical="center" wrapText="1" shrinkToFit="1"/>
    </xf>
    <xf numFmtId="164" fontId="66" fillId="0" borderId="3" xfId="0" applyFont="1" applyFill="1" applyBorder="1" applyAlignment="1">
      <alignment horizontal="center" vertical="center" wrapText="1" shrinkToFit="1"/>
    </xf>
    <xf numFmtId="164" fontId="66" fillId="0" borderId="12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164" fontId="66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6" fillId="0" borderId="3" xfId="0" applyNumberFormat="1" applyFont="1" applyFill="1" applyBorder="1" applyAlignment="1">
      <alignment horizontal="center" vertical="center" wrapText="1" shrinkToFit="1"/>
    </xf>
    <xf numFmtId="165" fontId="66" fillId="0" borderId="3" xfId="0" applyNumberFormat="1" applyFont="1" applyFill="1" applyBorder="1" applyAlignment="1">
      <alignment horizontal="left" vertical="center" wrapText="1"/>
    </xf>
    <xf numFmtId="165" fontId="66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9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79" fontId="61" fillId="0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3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8" fillId="0" borderId="0" xfId="0" applyFont="1" applyFill="1" applyAlignment="1">
      <alignment vertical="center"/>
    </xf>
    <xf numFmtId="164" fontId="68" fillId="0" borderId="0" xfId="0" applyFont="1" applyFill="1" applyAlignment="1">
      <alignment/>
    </xf>
    <xf numFmtId="164" fontId="68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6" fillId="22" borderId="3" xfId="0" applyNumberFormat="1" applyFont="1" applyFill="1" applyBorder="1" applyAlignment="1">
      <alignment horizontal="justify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2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5734050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38100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252525252525252525D0%25252525252525252525252525252525252525252525252525252525252525252525252525252525252592%252525252525252525252525252525252525252525252525252525252525252525252525252525252525D0%25252525252525252525252525252525252525252525252525252525252525252525252525252525252592%252525252525252525252525252525252525252525252525252525252525252525252525252525252525D0%252525252525252525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252525252525252525D0%2525252525252525252525252525252525252525252525252525252525252525252525252525252525259C%252525252525252525252525252525252525252525252525252525252525252525252525252525252525D0%252525252525252525252525252525252525252525252525252525252525252525252525252525252525BE%252525252525252525252525252525252525252525252525252525252525252525252525252525252525D0%252525252525252525252525252525252525252525252525252525252525252525252525252525252525B8%25252525252525252525252525252525252525252525252525252525252525252525252525252525252520%252525252525252525252525252525252525252525252525252525252525252525252525252525252525D0%252525252525252525252525252525252525252525252525252525252525252525252525252525252525B4%252525252525252525252525252525252525252525252525252525252525252525252525252525252525D0%252525252525252525252525252525252525252525252525252525252525252525252525252525252525BE%252525252525252525252525252525252525252525252525252525252525252525252525252525252525D0%252525252525252525252525252525252525252525252525252525252525252525252525252525252525BA%252525252525252525252525252525252525252525252525252525252525252525252525252525252525D1%25252525252525252525252525252525252525252525252525252525252525252525252525252525252583%252525252525252525252525252525252525252525252525252525252525252525252525252525252525D0%252525252525252525252525252525252525252525252525252525252525252525252525252525252525BC%252525252525252525252525252525252525252525252525252525252525252525252525252525252525D0%252525252525252525252525252525252525252525252525252525252525252525252525252525252525B5%252525252525252525252525252525252525252525252525252525252525252525252525252525252525D0%252525252525252525252525252525252525252525252525252525252525252525252525252525252525BD%252525252525252525252525252525252525252525252525252525252525252525252525252525252525D1%25252525252525252525252525252525252525252525252525252525252525252525252525252525252582%252525252525252525252525252525252525252525252525252525252525252525252525252525252525D1%2525252525252525252525252525252525252525252525252525252525252525252525252525252525258B/Sergey/%252525252525252525252525252525252525252525252525252525252525252525252525252525252525D0%2525252525252525252525252525252525252525252525252525252525252525252525252525252525259F%252525252525252525252525252525252525252525252525252525252525252525252525252525252525D1%25252525252525252525252525252525252525252525252525252525252525252525252525252525252580%252525252525252525252525252525252525252525252525252525252525252525252525252525252525D0%252525252525252525252525252525252525252525252525252525252525252525252525252525252525BE%252525252525252525252525252525252525252525252525252525252525252525252525252525252525D0%252525252525252525252525252525252525252525252525252525252525252525252525252525252525B3%252525252525252525252525252525252525252525252525252525252525252525252525252525252525D0%252525252525252525252525252525252525252525252525252525252525252525252525252525252525BD%252525252525252525252525252525252525252525252525252525252525252525252525252525252525D0%252525252525252525252525252525252525252525252525252525252525252525252525252525252525BE%252525252525252525252525252525252525252525252525252525252525252525252525252525252525D0%252525252525252525252525252525252525252525252525252525252525252525252525252525252525B7/%252525252525252525252525252525252525252525252525252525252525252525252525252525252525D0%252525252525252525252525252525252525252525252525252525252525252525252525252525252525A0%252525252525252525252525252525252525252525252525252525252525252525252525252525252525D0%252525252525252525252525252525252525252525252525252525252525252525252525252525252525B0%252525252525252525252525252525252525252525252525252525252525252525252525252525252525D0%252525252525252525252525252525252525252525252525252525252525252525252525252525252525B1%252525252525252525252525252525252525252525252525252525252525252525252525252525252525D0%252525252525252525252525252525252525252525252525252525252525252525252525252525252525BE%252525252525252525252525252525252525252525252525252525252525252525252525252525252525D1%25252525252525252525252525252525252525252525252525252525252525252525252525252525252587%252525252525252525252525252525252525252525252525252525252525252525252525252525252525D0%252525252525252525252525252525252525252525252525252525252525252525252525252525252525B8%252525252525252525252525252525252525252525252525252525252525252525252525252525252525D0%252525252525252525252525252525252525252525252525252525252525252525252525252525252525B5%25252525252525252525252525252525252525252525252525252525252525252525252525252525252520%252525252525252525252525252525252525252525252525252525252525252525252525252525252525D1%25252525252525252525252525252525252525252525252525252525252525252525252525252525252582%252525252525252525252525252525252525252525252525252525252525252525252525252525252525D0%252525252525252525252525252525252525252525252525252525252525252525252525252525252525B0%252525252525252525252525252525252525252525252525252525252525252525252525252525252525D0%252525252525252525252525252525252525252525252525252525252525252525252525252525252525B1%252525252525252525252525252525252525252525252525252525252525252525252525252525252525D0%252525252525252525252525252525252525252525252525252525252525252525252525252525252525BB%252525252525252525252525252525252525252525252525252525252525252525252525252525252525D0%252525252525252525252525252525252525252525252525252525252525252525252525252525252525B8%252525252525252525252525252525252525252525252525252525252525252525252525252525252525D1%25252525252525252525252525252525252525252525252525252525252525252525252525252525252586%252525252525252525252525252525252525252525252525252525252525252525252525252525252525D1%252525252525252525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zoomScale="75" zoomScaleNormal="75" zoomScaleSheetLayoutView="65" workbookViewId="0" topLeftCell="C1">
      <selection activeCell="D2" sqref="D2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7" t="s">
        <v>43</v>
      </c>
      <c r="B25" s="27"/>
      <c r="C25" s="27"/>
      <c r="D25" s="27"/>
      <c r="E25" s="27"/>
      <c r="F25" s="27"/>
      <c r="G25" s="27"/>
      <c r="H25" s="27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8"/>
      <c r="C29" s="28"/>
      <c r="D29" s="28"/>
      <c r="E29" s="28"/>
      <c r="F29" s="28"/>
      <c r="G29" s="28"/>
      <c r="H29" s="28"/>
    </row>
    <row r="30" spans="1:8" ht="43.5" customHeight="1">
      <c r="A30" s="16" t="s">
        <v>46</v>
      </c>
      <c r="B30" s="29" t="s">
        <v>47</v>
      </c>
      <c r="C30" s="29" t="s">
        <v>48</v>
      </c>
      <c r="D30" s="29"/>
      <c r="E30" s="30" t="s">
        <v>49</v>
      </c>
      <c r="F30" s="30"/>
      <c r="G30" s="30"/>
      <c r="H30" s="30"/>
    </row>
    <row r="31" spans="1:8" ht="44.25" customHeight="1">
      <c r="A31" s="16"/>
      <c r="B31" s="29"/>
      <c r="C31" s="29" t="s">
        <v>50</v>
      </c>
      <c r="D31" s="29" t="s">
        <v>51</v>
      </c>
      <c r="E31" s="31" t="s">
        <v>52</v>
      </c>
      <c r="F31" s="31" t="s">
        <v>53</v>
      </c>
      <c r="G31" s="31" t="s">
        <v>54</v>
      </c>
      <c r="H31" s="31" t="s">
        <v>55</v>
      </c>
    </row>
    <row r="32" spans="1:8" ht="12.75">
      <c r="A32" s="16">
        <v>1</v>
      </c>
      <c r="B32" s="29">
        <v>2</v>
      </c>
      <c r="C32" s="16">
        <v>3</v>
      </c>
      <c r="D32" s="29">
        <v>4</v>
      </c>
      <c r="E32" s="16">
        <v>5</v>
      </c>
      <c r="F32" s="29">
        <v>6</v>
      </c>
      <c r="G32" s="16">
        <v>7</v>
      </c>
      <c r="H32" s="29">
        <v>8</v>
      </c>
    </row>
    <row r="33" spans="1:8" s="33" customFormat="1" ht="19.5" customHeight="1">
      <c r="A33" s="32" t="s">
        <v>56</v>
      </c>
      <c r="B33" s="32"/>
      <c r="C33" s="32"/>
      <c r="D33" s="32"/>
      <c r="E33" s="32"/>
      <c r="F33" s="32"/>
      <c r="G33" s="32"/>
      <c r="H33" s="32"/>
    </row>
    <row r="34" spans="1:8" s="33" customFormat="1" ht="19.5" customHeight="1">
      <c r="A34" s="34" t="s">
        <v>57</v>
      </c>
      <c r="B34" s="35">
        <v>1000</v>
      </c>
      <c r="C34" s="36">
        <f>'I. Фін результат'!C7</f>
        <v>54040</v>
      </c>
      <c r="D34" s="36">
        <f>'I. Фін результат'!D7</f>
        <v>65979</v>
      </c>
      <c r="E34" s="36">
        <f>'I. Фін результат'!E7</f>
        <v>24012</v>
      </c>
      <c r="F34" s="36">
        <f>'I. Фін результат'!F7</f>
        <v>26579</v>
      </c>
      <c r="G34" s="36">
        <f>F34-E34</f>
        <v>2567</v>
      </c>
      <c r="H34" s="37">
        <f>(F34/E34)*100</f>
        <v>110.69048808928869</v>
      </c>
    </row>
    <row r="35" spans="1:8" s="33" customFormat="1" ht="19.5" customHeight="1">
      <c r="A35" s="38" t="s">
        <v>58</v>
      </c>
      <c r="B35" s="29">
        <v>1010</v>
      </c>
      <c r="C35" s="36">
        <f>'I. Фін результат'!C8</f>
        <v>-46463</v>
      </c>
      <c r="D35" s="36">
        <f>'I. Фін результат'!D8</f>
        <v>-58638</v>
      </c>
      <c r="E35" s="36">
        <f>'I. Фін результат'!E8</f>
        <v>-17652</v>
      </c>
      <c r="F35" s="36">
        <f>'I. Фін результат'!F8</f>
        <v>-23763</v>
      </c>
      <c r="G35" s="39">
        <f>F35-E35</f>
        <v>-6111</v>
      </c>
      <c r="H35" s="37">
        <f>(F35/E35)*100</f>
        <v>134.61930659415364</v>
      </c>
    </row>
    <row r="36" spans="1:8" s="33" customFormat="1" ht="19.5" customHeight="1">
      <c r="A36" s="40" t="s">
        <v>59</v>
      </c>
      <c r="B36" s="29">
        <v>1020</v>
      </c>
      <c r="C36" s="41">
        <f>SUM(C34:C35)</f>
        <v>7577</v>
      </c>
      <c r="D36" s="41">
        <f>SUM(D34:D35)</f>
        <v>7341</v>
      </c>
      <c r="E36" s="41">
        <f>SUM(E34:E35)</f>
        <v>6360</v>
      </c>
      <c r="F36" s="41">
        <f>SUM(F34:F35)</f>
        <v>2816</v>
      </c>
      <c r="G36" s="42">
        <f>F36-E36</f>
        <v>-3544</v>
      </c>
      <c r="H36" s="43">
        <f>(F36/E36)*100</f>
        <v>44.27672955974843</v>
      </c>
    </row>
    <row r="37" spans="1:8" s="33" customFormat="1" ht="19.5" customHeight="1">
      <c r="A37" s="38" t="s">
        <v>60</v>
      </c>
      <c r="B37" s="16">
        <v>1030</v>
      </c>
      <c r="C37" s="36">
        <f>'I. Фін результат'!C26</f>
        <v>-2760</v>
      </c>
      <c r="D37" s="36">
        <f>'I. Фін результат'!D26</f>
        <v>-3624</v>
      </c>
      <c r="E37" s="36">
        <f>'I. Фін результат'!E26</f>
        <v>-1073</v>
      </c>
      <c r="F37" s="36">
        <f>'I. Фін результат'!F26</f>
        <v>-1310</v>
      </c>
      <c r="G37" s="39">
        <f>F37-E37</f>
        <v>-237</v>
      </c>
      <c r="H37" s="37">
        <f>(F37/E37)*100</f>
        <v>122.08760484622555</v>
      </c>
    </row>
    <row r="38" spans="1:8" s="33" customFormat="1" ht="19.5" customHeight="1">
      <c r="A38" s="44" t="s">
        <v>61</v>
      </c>
      <c r="B38" s="16">
        <v>1031</v>
      </c>
      <c r="C38" s="36">
        <f>'I. Фін результат'!C27</f>
        <v>0</v>
      </c>
      <c r="D38" s="36">
        <f>'I. Фін результат'!D27</f>
        <v>0</v>
      </c>
      <c r="E38" s="36">
        <f>'I. Фін результат'!E27</f>
        <v>0</v>
      </c>
      <c r="F38" s="36">
        <f>'I. Фін результат'!F27</f>
        <v>0</v>
      </c>
      <c r="G38" s="39">
        <f>F38-E38</f>
        <v>0</v>
      </c>
      <c r="H38" s="37" t="e">
        <f>(F38/E38)*100</f>
        <v>#DIV/0!</v>
      </c>
    </row>
    <row r="39" spans="1:8" s="33" customFormat="1" ht="19.5" customHeight="1">
      <c r="A39" s="44" t="s">
        <v>62</v>
      </c>
      <c r="B39" s="16">
        <v>1032</v>
      </c>
      <c r="C39" s="36">
        <f>'I. Фін результат'!C28</f>
        <v>0</v>
      </c>
      <c r="D39" s="36">
        <f>'I. Фін результат'!D28</f>
        <v>0</v>
      </c>
      <c r="E39" s="36">
        <f>'I. Фін результат'!E28</f>
        <v>0</v>
      </c>
      <c r="F39" s="36">
        <f>'I. Фін результат'!F28</f>
        <v>0</v>
      </c>
      <c r="G39" s="39">
        <f>F39-E39</f>
        <v>0</v>
      </c>
      <c r="H39" s="37" t="e">
        <f>(F39/E39)*100</f>
        <v>#DIV/0!</v>
      </c>
    </row>
    <row r="40" spans="1:8" s="33" customFormat="1" ht="19.5" customHeight="1">
      <c r="A40" s="44" t="s">
        <v>63</v>
      </c>
      <c r="B40" s="16">
        <v>1033</v>
      </c>
      <c r="C40" s="36">
        <f>'I. Фін результат'!C29</f>
        <v>0</v>
      </c>
      <c r="D40" s="36">
        <f>'I. Фін результат'!D29</f>
        <v>0</v>
      </c>
      <c r="E40" s="36">
        <f>'I. Фін результат'!E29</f>
        <v>0</v>
      </c>
      <c r="F40" s="36">
        <f>'I. Фін результат'!F29</f>
        <v>0</v>
      </c>
      <c r="G40" s="39">
        <f>F40-E40</f>
        <v>0</v>
      </c>
      <c r="H40" s="37" t="e">
        <f>(F40/E40)*100</f>
        <v>#DIV/0!</v>
      </c>
    </row>
    <row r="41" spans="1:8" s="33" customFormat="1" ht="19.5" customHeight="1">
      <c r="A41" s="44" t="s">
        <v>64</v>
      </c>
      <c r="B41" s="16">
        <v>1034</v>
      </c>
      <c r="C41" s="36">
        <f>'I. Фін результат'!C30</f>
        <v>0</v>
      </c>
      <c r="D41" s="36">
        <f>'I. Фін результат'!D30</f>
        <v>0</v>
      </c>
      <c r="E41" s="36">
        <f>'I. Фін результат'!E30</f>
        <v>0</v>
      </c>
      <c r="F41" s="36">
        <f>'I. Фін результат'!F30</f>
        <v>0</v>
      </c>
      <c r="G41" s="39">
        <f>F41-E41</f>
        <v>0</v>
      </c>
      <c r="H41" s="37" t="e">
        <f>(F41/E41)*100</f>
        <v>#DIV/0!</v>
      </c>
    </row>
    <row r="42" spans="1:8" s="33" customFormat="1" ht="19.5" customHeight="1">
      <c r="A42" s="44" t="s">
        <v>65</v>
      </c>
      <c r="B42" s="16">
        <v>1035</v>
      </c>
      <c r="C42" s="36">
        <f>'I. Фін результат'!C31</f>
        <v>0</v>
      </c>
      <c r="D42" s="36">
        <f>'I. Фін результат'!D31</f>
        <v>0</v>
      </c>
      <c r="E42" s="36">
        <f>'I. Фін результат'!E31</f>
        <v>0</v>
      </c>
      <c r="F42" s="36">
        <f>'I. Фін результат'!F31</f>
        <v>0</v>
      </c>
      <c r="G42" s="39">
        <f>F42-E42</f>
        <v>0</v>
      </c>
      <c r="H42" s="37" t="e">
        <f>(F42/E42)*100</f>
        <v>#DIV/0!</v>
      </c>
    </row>
    <row r="43" spans="1:8" s="33" customFormat="1" ht="19.5" customHeight="1">
      <c r="A43" s="38" t="s">
        <v>66</v>
      </c>
      <c r="B43" s="29">
        <v>1060</v>
      </c>
      <c r="C43" s="36">
        <f>'I. Фін результат'!C54</f>
        <v>-2921</v>
      </c>
      <c r="D43" s="36">
        <f>'I. Фін результат'!D54</f>
        <v>-3739</v>
      </c>
      <c r="E43" s="36">
        <f>'I. Фін результат'!E54</f>
        <v>-1074</v>
      </c>
      <c r="F43" s="36">
        <f>'I. Фін результат'!F54</f>
        <v>-1370</v>
      </c>
      <c r="G43" s="39">
        <f>F43-E43</f>
        <v>-296</v>
      </c>
      <c r="H43" s="37">
        <f>(F43/E43)*100</f>
        <v>127.56052141527002</v>
      </c>
    </row>
    <row r="44" spans="1:8" s="33" customFormat="1" ht="19.5" customHeight="1">
      <c r="A44" s="44" t="s">
        <v>67</v>
      </c>
      <c r="B44" s="16">
        <v>1070</v>
      </c>
      <c r="C44" s="45">
        <f>'I. Фін результат'!C70</f>
        <v>685</v>
      </c>
      <c r="D44" s="45">
        <f>'I. Фін результат'!D70</f>
        <v>596</v>
      </c>
      <c r="E44" s="36">
        <f>'I. Фін результат'!E70</f>
        <v>343</v>
      </c>
      <c r="F44" s="36">
        <f>'I. Фін результат'!F70</f>
        <v>233</v>
      </c>
      <c r="G44" s="39">
        <f>F44-E44</f>
        <v>-110</v>
      </c>
      <c r="H44" s="37">
        <f>(F44/E44)*100</f>
        <v>67.93002915451895</v>
      </c>
    </row>
    <row r="45" spans="1:8" s="33" customFormat="1" ht="19.5" customHeight="1">
      <c r="A45" s="44" t="s">
        <v>68</v>
      </c>
      <c r="B45" s="16">
        <v>1071</v>
      </c>
      <c r="C45" s="45">
        <f>'I. Фін результат'!C71</f>
        <v>0</v>
      </c>
      <c r="D45" s="45">
        <f>'I. Фін результат'!D71</f>
        <v>0</v>
      </c>
      <c r="E45" s="36">
        <f>'I. Фін результат'!E71</f>
        <v>0</v>
      </c>
      <c r="F45" s="36">
        <f>'I. Фін результат'!F71</f>
        <v>0</v>
      </c>
      <c r="G45" s="39">
        <f>F45-E45</f>
        <v>0</v>
      </c>
      <c r="H45" s="37" t="e">
        <f>(F45/E45)*100</f>
        <v>#DIV/0!</v>
      </c>
    </row>
    <row r="46" spans="1:8" s="33" customFormat="1" ht="19.5" customHeight="1">
      <c r="A46" s="44" t="s">
        <v>69</v>
      </c>
      <c r="B46" s="16">
        <v>1072</v>
      </c>
      <c r="C46" s="45">
        <f>'I. Фін результат'!C72</f>
        <v>0</v>
      </c>
      <c r="D46" s="45">
        <f>'I. Фін результат'!D72</f>
        <v>0</v>
      </c>
      <c r="E46" s="36">
        <f>'I. Фін результат'!E72</f>
        <v>0</v>
      </c>
      <c r="F46" s="36">
        <f>'I. Фін результат'!F72</f>
        <v>0</v>
      </c>
      <c r="G46" s="39">
        <f>F46-E46</f>
        <v>0</v>
      </c>
      <c r="H46" s="37" t="e">
        <f>(F46/E46)*100</f>
        <v>#DIV/0!</v>
      </c>
    </row>
    <row r="47" spans="1:8" s="33" customFormat="1" ht="19.5" customHeight="1">
      <c r="A47" s="46" t="s">
        <v>70</v>
      </c>
      <c r="B47" s="16">
        <v>1080</v>
      </c>
      <c r="C47" s="45">
        <f>'I. Фін результат'!C77</f>
        <v>-241</v>
      </c>
      <c r="D47" s="45">
        <f>'I. Фін результат'!D77</f>
        <v>-369</v>
      </c>
      <c r="E47" s="36">
        <f>'I. Фін результат'!E77</f>
        <v>-84</v>
      </c>
      <c r="F47" s="36">
        <f>'I. Фін результат'!F77</f>
        <v>-127</v>
      </c>
      <c r="G47" s="39">
        <f>F47-E47</f>
        <v>-43</v>
      </c>
      <c r="H47" s="37">
        <f>(F47/E47)*100</f>
        <v>151.19047619047618</v>
      </c>
    </row>
    <row r="48" spans="1:8" s="33" customFormat="1" ht="19.5" customHeight="1">
      <c r="A48" s="44" t="s">
        <v>68</v>
      </c>
      <c r="B48" s="16">
        <v>1081</v>
      </c>
      <c r="C48" s="36">
        <f>'I. Фін результат'!C78</f>
        <v>0</v>
      </c>
      <c r="D48" s="36">
        <f>'I. Фін результат'!D78</f>
        <v>0</v>
      </c>
      <c r="E48" s="36">
        <f>'I. Фін результат'!E78</f>
        <v>0</v>
      </c>
      <c r="F48" s="36">
        <f>'I. Фін результат'!F78</f>
        <v>0</v>
      </c>
      <c r="G48" s="39">
        <f>F48-E48</f>
        <v>0</v>
      </c>
      <c r="H48" s="37" t="e">
        <f>(F48/E48)*100</f>
        <v>#DIV/0!</v>
      </c>
    </row>
    <row r="49" spans="1:8" s="33" customFormat="1" ht="19.5" customHeight="1">
      <c r="A49" s="44" t="s">
        <v>71</v>
      </c>
      <c r="B49" s="16">
        <v>1082</v>
      </c>
      <c r="C49" s="36">
        <f>'I. Фін результат'!C79</f>
        <v>0</v>
      </c>
      <c r="D49" s="36">
        <f>'I. Фін результат'!D79</f>
        <v>0</v>
      </c>
      <c r="E49" s="36">
        <f>'I. Фін результат'!E79</f>
        <v>0</v>
      </c>
      <c r="F49" s="36">
        <f>'I. Фін результат'!F79</f>
        <v>0</v>
      </c>
      <c r="G49" s="39">
        <f>F49-E49</f>
        <v>0</v>
      </c>
      <c r="H49" s="37" t="e">
        <f>(F49/E49)*100</f>
        <v>#DIV/0!</v>
      </c>
    </row>
    <row r="50" spans="1:8" s="33" customFormat="1" ht="19.5" customHeight="1">
      <c r="A50" s="47" t="s">
        <v>72</v>
      </c>
      <c r="B50" s="29">
        <v>1100</v>
      </c>
      <c r="C50" s="41">
        <f>SUM(C36,C37,C43,C44,C47)</f>
        <v>2340</v>
      </c>
      <c r="D50" s="41">
        <f>SUM(D36,D37,D43,D44,D47)</f>
        <v>205</v>
      </c>
      <c r="E50" s="41">
        <f>SUM(E36,E37,E43,E44,E47)</f>
        <v>4472</v>
      </c>
      <c r="F50" s="41">
        <f>SUM(F36,F37,F43,F44,F47)</f>
        <v>242</v>
      </c>
      <c r="G50" s="42">
        <f>F50-E50</f>
        <v>-4230</v>
      </c>
      <c r="H50" s="43">
        <f>(F50/E50)*100</f>
        <v>5.411449016100179</v>
      </c>
    </row>
    <row r="51" spans="1:8" s="33" customFormat="1" ht="19.5" customHeight="1">
      <c r="A51" s="48" t="s">
        <v>73</v>
      </c>
      <c r="B51" s="29">
        <v>1310</v>
      </c>
      <c r="C51" s="42">
        <f>'I. Фін результат'!C126</f>
        <v>8227</v>
      </c>
      <c r="D51" s="42">
        <f>'I. Фін результат'!D126</f>
        <v>6748</v>
      </c>
      <c r="E51" s="42">
        <f>'I. Фін результат'!E126</f>
        <v>6508</v>
      </c>
      <c r="F51" s="42">
        <f>'I. Фін результат'!F126</f>
        <v>2595</v>
      </c>
      <c r="G51" s="42">
        <f>F51-E51</f>
        <v>-3913</v>
      </c>
      <c r="H51" s="43">
        <f>(F51/E51)*100</f>
        <v>39.8740012292563</v>
      </c>
    </row>
    <row r="52" spans="1:8" s="33" customFormat="1" ht="12.75">
      <c r="A52" s="48" t="s">
        <v>74</v>
      </c>
      <c r="B52" s="29">
        <v>5010</v>
      </c>
      <c r="C52" s="49">
        <f>(C51/C34)*100</f>
        <v>15.223908216136195</v>
      </c>
      <c r="D52" s="49">
        <f>(D51/D34)*100</f>
        <v>10.227496627714878</v>
      </c>
      <c r="E52" s="49">
        <f>(E51/E34)*100</f>
        <v>27.103115109112107</v>
      </c>
      <c r="F52" s="49">
        <f>(F51/F34)*100</f>
        <v>9.76334700327326</v>
      </c>
      <c r="G52" s="42">
        <f>F52-E52</f>
        <v>-17.339768105838846</v>
      </c>
      <c r="H52" s="43">
        <f>(F52/E52)*100</f>
        <v>36.022969920497474</v>
      </c>
    </row>
    <row r="53" spans="1:8" s="33" customFormat="1" ht="19.5" customHeight="1">
      <c r="A53" s="44" t="s">
        <v>75</v>
      </c>
      <c r="B53" s="16">
        <v>1110</v>
      </c>
      <c r="C53" s="36">
        <f>'I. Фін результат'!C89</f>
        <v>0</v>
      </c>
      <c r="D53" s="36">
        <f>'I. Фін результат'!D89</f>
        <v>0</v>
      </c>
      <c r="E53" s="36">
        <f>'I. Фін результат'!E89</f>
        <v>0</v>
      </c>
      <c r="F53" s="36">
        <f>'I. Фін результат'!F89</f>
        <v>0</v>
      </c>
      <c r="G53" s="39">
        <f>F53-E53</f>
        <v>0</v>
      </c>
      <c r="H53" s="37" t="e">
        <f>(F53/E53)*100</f>
        <v>#DIV/0!</v>
      </c>
    </row>
    <row r="54" spans="1:8" s="33" customFormat="1" ht="12.75">
      <c r="A54" s="44" t="s">
        <v>76</v>
      </c>
      <c r="B54" s="16">
        <v>1120</v>
      </c>
      <c r="C54" s="36">
        <f>'I. Фін результат'!C90</f>
        <v>0</v>
      </c>
      <c r="D54" s="36">
        <f>'I. Фін результат'!D90</f>
        <v>0</v>
      </c>
      <c r="E54" s="36">
        <f>'I. Фін результат'!E90</f>
        <v>0</v>
      </c>
      <c r="F54" s="36">
        <f>'I. Фін результат'!F90</f>
        <v>0</v>
      </c>
      <c r="G54" s="39">
        <f>F54-E54</f>
        <v>0</v>
      </c>
      <c r="H54" s="37" t="e">
        <f>(F54/E54)*100</f>
        <v>#DIV/0!</v>
      </c>
    </row>
    <row r="55" spans="1:8" s="33" customFormat="1" ht="19.5" customHeight="1">
      <c r="A55" s="44" t="s">
        <v>77</v>
      </c>
      <c r="B55" s="16">
        <v>1130</v>
      </c>
      <c r="C55" s="36">
        <f>'I. Фін результат'!C91</f>
        <v>21</v>
      </c>
      <c r="D55" s="36">
        <f>'I. Фін результат'!D91</f>
        <v>226</v>
      </c>
      <c r="E55" s="36">
        <f>'I. Фін результат'!E91</f>
        <v>4</v>
      </c>
      <c r="F55" s="36">
        <f>'I. Фін результат'!F91</f>
        <v>71</v>
      </c>
      <c r="G55" s="39">
        <f>F55-E55</f>
        <v>67</v>
      </c>
      <c r="H55" s="37">
        <f>(F55/E55)*100</f>
        <v>1775</v>
      </c>
    </row>
    <row r="56" spans="1:8" s="33" customFormat="1" ht="19.5" customHeight="1">
      <c r="A56" s="44" t="s">
        <v>78</v>
      </c>
      <c r="B56" s="16">
        <v>1140</v>
      </c>
      <c r="C56" s="36">
        <f>'I. Фін результат'!C93</f>
        <v>0</v>
      </c>
      <c r="D56" s="36">
        <f>'I. Фін результат'!D93</f>
        <v>0</v>
      </c>
      <c r="E56" s="36">
        <f>'I. Фін результат'!E93</f>
        <v>-67</v>
      </c>
      <c r="F56" s="36">
        <f>'I. Фін результат'!F93</f>
        <v>0</v>
      </c>
      <c r="G56" s="39">
        <f>F56-E56</f>
        <v>67</v>
      </c>
      <c r="H56" s="37">
        <f>(F56/E56)*100</f>
        <v>0</v>
      </c>
    </row>
    <row r="57" spans="1:8" s="33" customFormat="1" ht="19.5" customHeight="1">
      <c r="A57" s="44" t="s">
        <v>79</v>
      </c>
      <c r="B57" s="16">
        <v>1150</v>
      </c>
      <c r="C57" s="36">
        <f>'I. Фін результат'!C95</f>
        <v>834</v>
      </c>
      <c r="D57" s="36">
        <f>'I. Фін результат'!D95</f>
        <v>743</v>
      </c>
      <c r="E57" s="36">
        <f>'I. Фін результат'!E95</f>
        <v>223</v>
      </c>
      <c r="F57" s="36">
        <f>'I. Фін результат'!F95</f>
        <v>241</v>
      </c>
      <c r="G57" s="39">
        <f>F57-E57</f>
        <v>18</v>
      </c>
      <c r="H57" s="37">
        <f>(F57/E57)*100</f>
        <v>108.07174887892377</v>
      </c>
    </row>
    <row r="58" spans="1:8" s="33" customFormat="1" ht="19.5" customHeight="1">
      <c r="A58" s="44" t="s">
        <v>68</v>
      </c>
      <c r="B58" s="16">
        <v>1151</v>
      </c>
      <c r="C58" s="36">
        <f>'I. Фін результат'!C96</f>
        <v>0</v>
      </c>
      <c r="D58" s="36">
        <f>'I. Фін результат'!D96</f>
        <v>0</v>
      </c>
      <c r="E58" s="36">
        <f>'I. Фін результат'!E96</f>
        <v>0</v>
      </c>
      <c r="F58" s="36">
        <f>'I. Фін результат'!F96</f>
        <v>0</v>
      </c>
      <c r="G58" s="39">
        <f>F58-E58</f>
        <v>0</v>
      </c>
      <c r="H58" s="37" t="e">
        <f>(F58/E58)*100</f>
        <v>#DIV/0!</v>
      </c>
    </row>
    <row r="59" spans="1:8" s="33" customFormat="1" ht="19.5" customHeight="1">
      <c r="A59" s="44" t="s">
        <v>80</v>
      </c>
      <c r="B59" s="16">
        <v>1160</v>
      </c>
      <c r="C59" s="36">
        <f>'I. Фін результат'!C103</f>
        <v>-56</v>
      </c>
      <c r="D59" s="36">
        <f>'I. Фін результат'!D103</f>
        <v>-129</v>
      </c>
      <c r="E59" s="36">
        <f>'I. Фін результат'!E103</f>
        <v>-35</v>
      </c>
      <c r="F59" s="36">
        <f>'I. Фін результат'!F103</f>
        <v>-17</v>
      </c>
      <c r="G59" s="39">
        <f>F59-E59</f>
        <v>18</v>
      </c>
      <c r="H59" s="37">
        <f>(F59/E59)*100</f>
        <v>48.57142857142857</v>
      </c>
    </row>
    <row r="60" spans="1:8" s="33" customFormat="1" ht="19.5" customHeight="1">
      <c r="A60" s="44" t="s">
        <v>68</v>
      </c>
      <c r="B60" s="16">
        <v>1161</v>
      </c>
      <c r="C60" s="36">
        <f>'I. Фін результат'!C104</f>
        <v>0</v>
      </c>
      <c r="D60" s="36">
        <f>'I. Фін результат'!D104</f>
        <v>0</v>
      </c>
      <c r="E60" s="36">
        <f>'I. Фін результат'!E104</f>
        <v>0</v>
      </c>
      <c r="F60" s="36">
        <f>'I. Фін результат'!F104</f>
        <v>0</v>
      </c>
      <c r="G60" s="39">
        <f>F60-E60</f>
        <v>0</v>
      </c>
      <c r="H60" s="37" t="e">
        <f>(F60/E60)*100</f>
        <v>#DIV/0!</v>
      </c>
    </row>
    <row r="61" spans="1:8" s="33" customFormat="1" ht="19.5" customHeight="1">
      <c r="A61" s="48" t="s">
        <v>81</v>
      </c>
      <c r="B61" s="50">
        <v>1170</v>
      </c>
      <c r="C61" s="41">
        <f>SUM(C50,C53:C57,C59)</f>
        <v>3139</v>
      </c>
      <c r="D61" s="41">
        <f>SUM(D50,D53:D57,D59)</f>
        <v>1045</v>
      </c>
      <c r="E61" s="41">
        <f>SUM(E50,E53:E57,E59)</f>
        <v>4597</v>
      </c>
      <c r="F61" s="41">
        <f>SUM(F50,F53:F57,F59)</f>
        <v>537</v>
      </c>
      <c r="G61" s="42">
        <f>F61-E61</f>
        <v>-4060</v>
      </c>
      <c r="H61" s="43">
        <f>(F61/E61)*100</f>
        <v>11.681531433543615</v>
      </c>
    </row>
    <row r="62" spans="1:8" s="33" customFormat="1" ht="19.5" customHeight="1">
      <c r="A62" s="44" t="s">
        <v>82</v>
      </c>
      <c r="B62" s="29">
        <v>1180</v>
      </c>
      <c r="C62" s="36"/>
      <c r="D62" s="36"/>
      <c r="E62" s="36">
        <v>0</v>
      </c>
      <c r="F62" s="36"/>
      <c r="G62" s="39">
        <f>F62-E62</f>
        <v>0</v>
      </c>
      <c r="H62" s="37" t="e">
        <f>(F62/E62)*100</f>
        <v>#DIV/0!</v>
      </c>
    </row>
    <row r="63" spans="1:8" s="33" customFormat="1" ht="19.5" customHeight="1">
      <c r="A63" s="44" t="s">
        <v>83</v>
      </c>
      <c r="B63" s="29">
        <v>1181</v>
      </c>
      <c r="C63" s="36"/>
      <c r="D63" s="36"/>
      <c r="E63" s="36">
        <v>0</v>
      </c>
      <c r="F63" s="36"/>
      <c r="G63" s="39">
        <f>F63-E63</f>
        <v>0</v>
      </c>
      <c r="H63" s="37" t="e">
        <f>(F63/E63)*100</f>
        <v>#DIV/0!</v>
      </c>
    </row>
    <row r="64" spans="1:8" s="33" customFormat="1" ht="19.5" customHeight="1">
      <c r="A64" s="44" t="s">
        <v>84</v>
      </c>
      <c r="B64" s="16">
        <v>1190</v>
      </c>
      <c r="C64" s="36"/>
      <c r="D64" s="36"/>
      <c r="E64" s="36">
        <v>0</v>
      </c>
      <c r="F64" s="36"/>
      <c r="G64" s="39">
        <f>F64-E64</f>
        <v>0</v>
      </c>
      <c r="H64" s="37" t="e">
        <f>(F64/E64)*100</f>
        <v>#DIV/0!</v>
      </c>
    </row>
    <row r="65" spans="1:8" s="33" customFormat="1" ht="19.5" customHeight="1">
      <c r="A65" s="44" t="s">
        <v>85</v>
      </c>
      <c r="B65" s="16">
        <v>1191</v>
      </c>
      <c r="C65" s="36"/>
      <c r="D65" s="36"/>
      <c r="E65" s="36">
        <v>0</v>
      </c>
      <c r="F65" s="36"/>
      <c r="G65" s="39">
        <f>F65-E65</f>
        <v>0</v>
      </c>
      <c r="H65" s="37" t="e">
        <f>(F65/E65)*100</f>
        <v>#DIV/0!</v>
      </c>
    </row>
    <row r="66" spans="1:8" s="33" customFormat="1" ht="19.5" customHeight="1">
      <c r="A66" s="47" t="s">
        <v>86</v>
      </c>
      <c r="B66" s="16">
        <v>1200</v>
      </c>
      <c r="C66" s="41">
        <f>SUM(C61:C65)</f>
        <v>3139</v>
      </c>
      <c r="D66" s="41">
        <f>SUM(D61:D65)</f>
        <v>1045</v>
      </c>
      <c r="E66" s="41">
        <f>SUM(E61:E65)</f>
        <v>4597</v>
      </c>
      <c r="F66" s="41">
        <f>SUM(F61:F65)</f>
        <v>537</v>
      </c>
      <c r="G66" s="42">
        <f>F66-E66</f>
        <v>-4060</v>
      </c>
      <c r="H66" s="43">
        <f>(F66/E66)*100</f>
        <v>11.681531433543615</v>
      </c>
    </row>
    <row r="67" spans="1:8" s="33" customFormat="1" ht="19.5" customHeight="1">
      <c r="A67" s="44" t="s">
        <v>87</v>
      </c>
      <c r="B67" s="16">
        <v>1201</v>
      </c>
      <c r="C67" s="36">
        <f>'I. Фін результат'!C114</f>
        <v>3139</v>
      </c>
      <c r="D67" s="36">
        <f>'I. Фін результат'!D114</f>
        <v>1045</v>
      </c>
      <c r="E67" s="36">
        <f>'I. Фін результат'!E114</f>
        <v>4597</v>
      </c>
      <c r="F67" s="36">
        <f>'I. Фін результат'!F114</f>
        <v>537</v>
      </c>
      <c r="G67" s="39">
        <f>F67-E67</f>
        <v>-4060</v>
      </c>
      <c r="H67" s="37">
        <f>(F67/E67)*100</f>
        <v>11.681531433543615</v>
      </c>
    </row>
    <row r="68" spans="1:8" s="33" customFormat="1" ht="19.5" customHeight="1">
      <c r="A68" s="44" t="s">
        <v>88</v>
      </c>
      <c r="B68" s="16">
        <v>1202</v>
      </c>
      <c r="C68" s="36">
        <f>'I. Фін результат'!C115</f>
        <v>0</v>
      </c>
      <c r="D68" s="36">
        <f>'I. Фін результат'!D115</f>
        <v>0</v>
      </c>
      <c r="E68" s="36">
        <f>'I. Фін результат'!E115</f>
        <v>0</v>
      </c>
      <c r="F68" s="36">
        <f>'I. Фін результат'!F115</f>
        <v>0</v>
      </c>
      <c r="G68" s="39" t="e">
        <f>F68-E68</f>
        <v>#VALUE!</v>
      </c>
      <c r="H68" s="37" t="e">
        <f>(F68/E68)*100</f>
        <v>#VALUE!</v>
      </c>
    </row>
    <row r="69" spans="1:8" s="33" customFormat="1" ht="19.5" customHeight="1">
      <c r="A69" s="47" t="s">
        <v>89</v>
      </c>
      <c r="B69" s="16">
        <v>1210</v>
      </c>
      <c r="C69" s="51">
        <f>SUM(C34,C44,C53,C55,C57,C63,C64)</f>
        <v>55580</v>
      </c>
      <c r="D69" s="51">
        <f>SUM(D34,D44,D53,D55,D57,D63,D64)</f>
        <v>67544</v>
      </c>
      <c r="E69" s="51">
        <f>SUM(E34,E44,E53,E55,E57,E63,E64)</f>
        <v>24582</v>
      </c>
      <c r="F69" s="51">
        <f>SUM(F34,F44,F53,F55,F57,F63,F64)</f>
        <v>27124</v>
      </c>
      <c r="G69" s="42">
        <f>F69-E69</f>
        <v>2542</v>
      </c>
      <c r="H69" s="43">
        <f>(F69/E69)*100</f>
        <v>110.34089984541535</v>
      </c>
    </row>
    <row r="70" spans="1:8" s="33" customFormat="1" ht="19.5" customHeight="1">
      <c r="A70" s="47" t="s">
        <v>90</v>
      </c>
      <c r="B70" s="16">
        <v>1220</v>
      </c>
      <c r="C70" s="51">
        <f>SUM(C35,C37,C43,C47,C54,C56,C59,C62,C65)</f>
        <v>-52441</v>
      </c>
      <c r="D70" s="51">
        <f>SUM(D35,D37,D43,D47,D54,D56,D59,D62,D65)</f>
        <v>-66499</v>
      </c>
      <c r="E70" s="51">
        <f>SUM(E35,E37,E43,E47,E54,E56,E59,E62,E65)</f>
        <v>-19985</v>
      </c>
      <c r="F70" s="51">
        <f>SUM(F35,F37,F43,F47,F54,F56,F59,F62,F65)</f>
        <v>-26587</v>
      </c>
      <c r="G70" s="42">
        <f>F70-E70</f>
        <v>-6602</v>
      </c>
      <c r="H70" s="43">
        <f>(F70/E70)*100</f>
        <v>133.03477608206157</v>
      </c>
    </row>
    <row r="71" spans="1:8" s="33" customFormat="1" ht="19.5" customHeight="1">
      <c r="A71" s="44" t="s">
        <v>91</v>
      </c>
      <c r="B71" s="16">
        <v>1230</v>
      </c>
      <c r="C71" s="36"/>
      <c r="D71" s="36"/>
      <c r="E71" s="36">
        <v>0</v>
      </c>
      <c r="F71" s="36"/>
      <c r="G71" s="39">
        <f>F71-E71</f>
        <v>0</v>
      </c>
      <c r="H71" s="37" t="e">
        <f>(F71/E71)*100</f>
        <v>#DIV/0!</v>
      </c>
    </row>
    <row r="72" spans="1:8" s="33" customFormat="1" ht="19.5" customHeight="1">
      <c r="A72" s="47" t="s">
        <v>92</v>
      </c>
      <c r="B72" s="16"/>
      <c r="C72" s="52"/>
      <c r="D72" s="53"/>
      <c r="E72" s="53"/>
      <c r="F72" s="53"/>
      <c r="G72" s="39">
        <f>F72-E72</f>
        <v>0</v>
      </c>
      <c r="H72" s="37" t="e">
        <f>(F72/E72)*100</f>
        <v>#DIV/0!</v>
      </c>
    </row>
    <row r="73" spans="1:8" s="33" customFormat="1" ht="19.5" customHeight="1">
      <c r="A73" s="44" t="s">
        <v>93</v>
      </c>
      <c r="B73" s="16">
        <v>1400</v>
      </c>
      <c r="C73" s="36">
        <f>'I. Фін результат'!C128</f>
        <v>-24247</v>
      </c>
      <c r="D73" s="36">
        <f>'I. Фін результат'!D128</f>
        <v>-30790</v>
      </c>
      <c r="E73" s="36">
        <f>'I. Фін результат'!E128</f>
        <v>-9439</v>
      </c>
      <c r="F73" s="36">
        <f>'I. Фін результат'!F128</f>
        <v>-14023</v>
      </c>
      <c r="G73" s="39">
        <f>F73-E73</f>
        <v>-4584</v>
      </c>
      <c r="H73" s="37">
        <f>(F73/E73)*100</f>
        <v>148.56446657484904</v>
      </c>
    </row>
    <row r="74" spans="1:8" s="33" customFormat="1" ht="19.5" customHeight="1">
      <c r="A74" s="44" t="s">
        <v>94</v>
      </c>
      <c r="B74" s="54">
        <v>1401</v>
      </c>
      <c r="C74" s="36">
        <f>'I. Фін результат'!C129</f>
        <v>-15040</v>
      </c>
      <c r="D74" s="36">
        <f>'I. Фін результат'!D129</f>
        <v>-20751</v>
      </c>
      <c r="E74" s="36">
        <f>'I. Фін результат'!E129</f>
        <v>-6537</v>
      </c>
      <c r="F74" s="36">
        <f>'I. Фін результат'!F129</f>
        <v>-10273</v>
      </c>
      <c r="G74" s="39">
        <f>F74-E74</f>
        <v>-3736</v>
      </c>
      <c r="H74" s="37">
        <f>(F74/E74)*100</f>
        <v>157.15159859262658</v>
      </c>
    </row>
    <row r="75" spans="1:8" s="33" customFormat="1" ht="19.5" customHeight="1">
      <c r="A75" s="44" t="s">
        <v>95</v>
      </c>
      <c r="B75" s="54">
        <v>1402</v>
      </c>
      <c r="C75" s="36">
        <f>'I. Фін результат'!C130</f>
        <v>-9207</v>
      </c>
      <c r="D75" s="36">
        <f>'I. Фін результат'!D130</f>
        <v>-10039</v>
      </c>
      <c r="E75" s="36">
        <f>'I. Фін результат'!E130</f>
        <v>-2902</v>
      </c>
      <c r="F75" s="36">
        <f>'I. Фін результат'!F130</f>
        <v>-3750</v>
      </c>
      <c r="G75" s="39">
        <f>F75-E75</f>
        <v>-848</v>
      </c>
      <c r="H75" s="37">
        <f>(F75/E75)*100</f>
        <v>129.2212267401792</v>
      </c>
    </row>
    <row r="76" spans="1:8" s="33" customFormat="1" ht="19.5" customHeight="1">
      <c r="A76" s="44" t="s">
        <v>96</v>
      </c>
      <c r="B76" s="54">
        <v>1410</v>
      </c>
      <c r="C76" s="36">
        <f>'I. Фін результат'!C131</f>
        <v>-13099</v>
      </c>
      <c r="D76" s="36">
        <f>'I. Фін результат'!D131</f>
        <v>-17540</v>
      </c>
      <c r="E76" s="36">
        <f>'I. Фін результат'!E131</f>
        <v>-5270</v>
      </c>
      <c r="F76" s="36">
        <f>'I. Фін результат'!F131</f>
        <v>-6122</v>
      </c>
      <c r="G76" s="39">
        <f>F76-E76</f>
        <v>-852</v>
      </c>
      <c r="H76" s="37">
        <f>(F76/E76)*100</f>
        <v>116.16698292220113</v>
      </c>
    </row>
    <row r="77" spans="1:8" s="33" customFormat="1" ht="19.5" customHeight="1">
      <c r="A77" s="44" t="s">
        <v>97</v>
      </c>
      <c r="B77" s="54">
        <v>1420</v>
      </c>
      <c r="C77" s="36">
        <f>'I. Фін результат'!C132</f>
        <v>-2704</v>
      </c>
      <c r="D77" s="36">
        <f>'I. Фін результат'!D132</f>
        <v>-3647</v>
      </c>
      <c r="E77" s="36">
        <f>'I. Фін результат'!E132</f>
        <v>-1160</v>
      </c>
      <c r="F77" s="36">
        <f>'I. Фін результат'!F132</f>
        <v>-1279</v>
      </c>
      <c r="G77" s="39">
        <f>F77-E77</f>
        <v>-119</v>
      </c>
      <c r="H77" s="37">
        <f>(F77/E77)*100</f>
        <v>110.25862068965517</v>
      </c>
    </row>
    <row r="78" spans="1:8" s="33" customFormat="1" ht="19.5" customHeight="1">
      <c r="A78" s="44" t="s">
        <v>98</v>
      </c>
      <c r="B78" s="54">
        <v>1430</v>
      </c>
      <c r="C78" s="36">
        <f>'I. Фін результат'!C133</f>
        <v>-5887</v>
      </c>
      <c r="D78" s="36">
        <f>'I. Фін результат'!D133</f>
        <v>-6543</v>
      </c>
      <c r="E78" s="36">
        <f>'I. Фін результат'!E133</f>
        <v>-2036</v>
      </c>
      <c r="F78" s="36">
        <f>'I. Фін результат'!F133</f>
        <v>-2353</v>
      </c>
      <c r="G78" s="39">
        <f>F78-E78</f>
        <v>-317</v>
      </c>
      <c r="H78" s="37">
        <f>(F78/E78)*100</f>
        <v>115.56974459724951</v>
      </c>
    </row>
    <row r="79" spans="1:8" s="33" customFormat="1" ht="19.5" customHeight="1">
      <c r="A79" s="44" t="s">
        <v>99</v>
      </c>
      <c r="B79" s="54">
        <v>1440</v>
      </c>
      <c r="C79" s="36">
        <f>'I. Фін результат'!C134</f>
        <v>-6504</v>
      </c>
      <c r="D79" s="45">
        <f>'I. Фін результат'!D134</f>
        <v>-7979</v>
      </c>
      <c r="E79" s="36">
        <f>'I. Фін результат'!E134</f>
        <v>-2080</v>
      </c>
      <c r="F79" s="45">
        <f>'I. Фін результат'!F134</f>
        <v>-2810</v>
      </c>
      <c r="G79" s="39">
        <f>F79-E79</f>
        <v>-730</v>
      </c>
      <c r="H79" s="37">
        <f>(F79/E79)*100</f>
        <v>135.09615384615387</v>
      </c>
    </row>
    <row r="80" spans="1:8" s="33" customFormat="1" ht="19.5" customHeight="1">
      <c r="A80" s="47" t="s">
        <v>100</v>
      </c>
      <c r="B80" s="54">
        <v>1450</v>
      </c>
      <c r="C80" s="41">
        <f>SUM(C73,C76,C77,C78,C79)</f>
        <v>-52441</v>
      </c>
      <c r="D80" s="41">
        <f>SUM(D73,D76,D77,D78,D79)</f>
        <v>-66499</v>
      </c>
      <c r="E80" s="41">
        <f>SUM(E73,E76,E77,E78,E79)</f>
        <v>-19985</v>
      </c>
      <c r="F80" s="41">
        <f>SUM(F73,F76,F77,F78,F79)</f>
        <v>-26587</v>
      </c>
      <c r="G80" s="42">
        <f>F80-E80</f>
        <v>-6602</v>
      </c>
      <c r="H80" s="43">
        <f>(F80/E80)*100</f>
        <v>133.03477608206157</v>
      </c>
    </row>
    <row r="81" spans="1:8" s="33" customFormat="1" ht="19.5" customHeight="1">
      <c r="A81" s="32" t="s">
        <v>101</v>
      </c>
      <c r="B81" s="32"/>
      <c r="C81" s="32"/>
      <c r="D81" s="32"/>
      <c r="E81" s="32"/>
      <c r="F81" s="32"/>
      <c r="G81" s="32"/>
      <c r="H81" s="32"/>
    </row>
    <row r="82" spans="1:8" s="33" customFormat="1" ht="18.75" customHeight="1">
      <c r="A82" s="55" t="s">
        <v>102</v>
      </c>
      <c r="B82" s="55"/>
      <c r="C82" s="55"/>
      <c r="D82" s="55"/>
      <c r="E82" s="55"/>
      <c r="F82" s="55"/>
      <c r="G82" s="55"/>
      <c r="H82" s="55"/>
    </row>
    <row r="83" spans="1:8" s="33" customFormat="1" ht="37.5" customHeight="1">
      <c r="A83" s="56" t="s">
        <v>103</v>
      </c>
      <c r="B83" s="57">
        <v>2000</v>
      </c>
      <c r="C83" s="36">
        <f>'ІІ. Розр. з бюджетом'!C7</f>
        <v>-13271</v>
      </c>
      <c r="D83" s="36">
        <f>'ІІ. Розр. з бюджетом'!D7</f>
        <v>-11037</v>
      </c>
      <c r="E83" s="36">
        <f>'ІІ. Розр. з бюджетом'!E7</f>
        <v>-2572</v>
      </c>
      <c r="F83" s="36">
        <f>'ІІ. Розр. з бюджетом'!F7</f>
        <v>-10529</v>
      </c>
      <c r="G83" s="36">
        <f>F83-E83</f>
        <v>-7957</v>
      </c>
      <c r="H83" s="37">
        <f>(F83/E83)*100</f>
        <v>409.3701399688958</v>
      </c>
    </row>
    <row r="84" spans="1:8" s="33" customFormat="1" ht="39.75" customHeight="1">
      <c r="A84" s="58" t="s">
        <v>104</v>
      </c>
      <c r="B84" s="16">
        <v>2010</v>
      </c>
      <c r="C84" s="59">
        <f>SUM(C85:C86)</f>
        <v>0</v>
      </c>
      <c r="D84" s="59">
        <f>SUM(D85:D86)</f>
        <v>0</v>
      </c>
      <c r="E84" s="59">
        <f>SUM(E85:E86)</f>
        <v>0</v>
      </c>
      <c r="F84" s="59">
        <f>SUM(F85:F86)</f>
        <v>0</v>
      </c>
      <c r="G84" s="39">
        <f>F84-E84</f>
        <v>0</v>
      </c>
      <c r="H84" s="37" t="e">
        <f>(F84/E84)*100</f>
        <v>#DIV/0!</v>
      </c>
    </row>
    <row r="85" spans="1:8" s="33" customFormat="1" ht="37.5" customHeight="1">
      <c r="A85" s="44" t="s">
        <v>105</v>
      </c>
      <c r="B85" s="16">
        <v>2011</v>
      </c>
      <c r="C85" s="36">
        <f>'ІІ. Розр. з бюджетом'!C9</f>
        <v>0</v>
      </c>
      <c r="D85" s="36">
        <f>'ІІ. Розр. з бюджетом'!D9</f>
        <v>0</v>
      </c>
      <c r="E85" s="36">
        <f>'ІІ. Розр. з бюджетом'!E9</f>
        <v>0</v>
      </c>
      <c r="F85" s="36">
        <f>'ІІ. Розр. з бюджетом'!F9</f>
        <v>0</v>
      </c>
      <c r="G85" s="39">
        <f>F85-E85</f>
        <v>0</v>
      </c>
      <c r="H85" s="37" t="e">
        <f>(F85/E85)*100</f>
        <v>#DIV/0!</v>
      </c>
    </row>
    <row r="86" spans="1:8" s="33" customFormat="1" ht="39.75" customHeight="1">
      <c r="A86" s="44" t="s">
        <v>106</v>
      </c>
      <c r="B86" s="16">
        <v>2012</v>
      </c>
      <c r="C86" s="36">
        <f>'ІІ. Розр. з бюджетом'!C10</f>
        <v>0</v>
      </c>
      <c r="D86" s="36">
        <f>'ІІ. Розр. з бюджетом'!D10</f>
        <v>0</v>
      </c>
      <c r="E86" s="36">
        <f>'ІІ. Розр. з бюджетом'!E10</f>
        <v>0</v>
      </c>
      <c r="F86" s="36">
        <f>'ІІ. Розр. з бюджетом'!F10</f>
        <v>0</v>
      </c>
      <c r="G86" s="39">
        <f>F86-E86</f>
        <v>0</v>
      </c>
      <c r="H86" s="37" t="e">
        <f>(F86/E86)*100</f>
        <v>#DIV/0!</v>
      </c>
    </row>
    <row r="87" spans="1:8" s="33" customFormat="1" ht="12.75">
      <c r="A87" s="44" t="s">
        <v>107</v>
      </c>
      <c r="B87" s="16" t="s">
        <v>108</v>
      </c>
      <c r="C87" s="36">
        <f>'ІІ. Розр. з бюджетом'!C11</f>
        <v>0</v>
      </c>
      <c r="D87" s="36">
        <f>'ІІ. Розр. з бюджетом'!D11</f>
        <v>0</v>
      </c>
      <c r="E87" s="36">
        <f>'ІІ. Розр. з бюджетом'!E11</f>
        <v>0</v>
      </c>
      <c r="F87" s="36">
        <f>'ІІ. Розр. з бюджетом'!F11</f>
        <v>0</v>
      </c>
      <c r="G87" s="60">
        <f>F87-E87</f>
        <v>0</v>
      </c>
      <c r="H87" s="37" t="e">
        <f>(F87/E87)*100</f>
        <v>#DIV/0!</v>
      </c>
    </row>
    <row r="88" spans="1:8" s="33" customFormat="1" ht="12.75">
      <c r="A88" s="44" t="s">
        <v>109</v>
      </c>
      <c r="B88" s="16">
        <v>2020</v>
      </c>
      <c r="C88" s="36">
        <f>'ІІ. Розр. з бюджетом'!C12</f>
        <v>0</v>
      </c>
      <c r="D88" s="36">
        <f>'ІІ. Розр. з бюджетом'!D12</f>
        <v>0</v>
      </c>
      <c r="E88" s="36">
        <f>'ІІ. Розр. з бюджетом'!E12</f>
        <v>0</v>
      </c>
      <c r="F88" s="36">
        <f>'ІІ. Розр. з бюджетом'!F12</f>
        <v>0</v>
      </c>
      <c r="G88" s="39">
        <f>F88-E88</f>
        <v>0</v>
      </c>
      <c r="H88" s="37" t="e">
        <f>(F88/E88)*100</f>
        <v>#DIV/0!</v>
      </c>
    </row>
    <row r="89" spans="1:8" s="33" customFormat="1" ht="12.75">
      <c r="A89" s="58" t="s">
        <v>110</v>
      </c>
      <c r="B89" s="16">
        <v>2030</v>
      </c>
      <c r="C89" s="36">
        <f>'ІІ. Розр. з бюджетом'!C13</f>
        <v>0</v>
      </c>
      <c r="D89" s="36">
        <f>'ІІ. Розр. з бюджетом'!D13</f>
        <v>0</v>
      </c>
      <c r="E89" s="36">
        <f>'ІІ. Розр. з бюджетом'!E13</f>
        <v>0</v>
      </c>
      <c r="F89" s="36">
        <f>'ІІ. Розр. з бюджетом'!F13</f>
        <v>0</v>
      </c>
      <c r="G89" s="39">
        <f>F89-E89</f>
        <v>0</v>
      </c>
      <c r="H89" s="37" t="e">
        <f>(F89/E89)*100</f>
        <v>#DIV/0!</v>
      </c>
    </row>
    <row r="90" spans="1:8" s="33" customFormat="1" ht="12.75">
      <c r="A90" s="58" t="s">
        <v>111</v>
      </c>
      <c r="B90" s="16">
        <v>2040</v>
      </c>
      <c r="C90" s="36">
        <f>'ІІ. Розр. з бюджетом'!C15</f>
        <v>0</v>
      </c>
      <c r="D90" s="36">
        <f>'ІІ. Розр. з бюджетом'!D15</f>
        <v>0</v>
      </c>
      <c r="E90" s="36">
        <f>'ІІ. Розр. з бюджетом'!E15</f>
        <v>0</v>
      </c>
      <c r="F90" s="36">
        <f>'ІІ. Розр. з бюджетом'!F15</f>
        <v>0</v>
      </c>
      <c r="G90" s="39">
        <f>F90-E90</f>
        <v>0</v>
      </c>
      <c r="H90" s="37" t="e">
        <f>(F90/E90)*100</f>
        <v>#DIV/0!</v>
      </c>
    </row>
    <row r="91" spans="1:8" s="33" customFormat="1" ht="12.75">
      <c r="A91" s="58" t="s">
        <v>112</v>
      </c>
      <c r="B91" s="16">
        <v>2050</v>
      </c>
      <c r="C91" s="36">
        <f>'ІІ. Розр. з бюджетом'!C16</f>
        <v>0</v>
      </c>
      <c r="D91" s="36">
        <f>'ІІ. Розр. з бюджетом'!D16</f>
        <v>0</v>
      </c>
      <c r="E91" s="36">
        <f>'ІІ. Розр. з бюджетом'!E16</f>
        <v>0</v>
      </c>
      <c r="F91" s="36">
        <f>'ІІ. Розр. з бюджетом'!F16</f>
        <v>0</v>
      </c>
      <c r="G91" s="39">
        <f>F91-E91</f>
        <v>0</v>
      </c>
      <c r="H91" s="37" t="e">
        <f>(F91/E91)*100</f>
        <v>#DIV/0!</v>
      </c>
    </row>
    <row r="92" spans="1:8" s="33" customFormat="1" ht="12.75">
      <c r="A92" s="58" t="s">
        <v>113</v>
      </c>
      <c r="B92" s="16">
        <v>2060</v>
      </c>
      <c r="C92" s="36">
        <f>'ІІ. Розр. з бюджетом'!C17</f>
        <v>0</v>
      </c>
      <c r="D92" s="36">
        <f>'ІІ. Розр. з бюджетом'!D17</f>
        <v>0</v>
      </c>
      <c r="E92" s="36">
        <f>'ІІ. Розр. з бюджетом'!E17</f>
        <v>0</v>
      </c>
      <c r="F92" s="36">
        <f>'ІІ. Розр. з бюджетом'!F17</f>
        <v>0</v>
      </c>
      <c r="G92" s="39">
        <f>F92-E92</f>
        <v>0</v>
      </c>
      <c r="H92" s="37" t="e">
        <f>(F92/E92)*100</f>
        <v>#DIV/0!</v>
      </c>
    </row>
    <row r="93" spans="1:8" s="33" customFormat="1" ht="41.25" customHeight="1">
      <c r="A93" s="58" t="s">
        <v>114</v>
      </c>
      <c r="B93" s="16">
        <v>2070</v>
      </c>
      <c r="C93" s="61">
        <f>SUM(C83,C84,C88,C89,C90,C91,C92)+C66</f>
        <v>-10132</v>
      </c>
      <c r="D93" s="61">
        <f>SUM(D83,D84,D88,D89,D90,D91,D92)+D66</f>
        <v>-9992</v>
      </c>
      <c r="E93" s="61">
        <f>SUM(E83,E84,E88,E89,E90,E91,E92)+E66</f>
        <v>2025</v>
      </c>
      <c r="F93" s="61">
        <f>SUM(F83,F84,F88,F89,F90,F91,F92)+F66</f>
        <v>-9992</v>
      </c>
      <c r="G93" s="39">
        <f>F93-E93</f>
        <v>-12017</v>
      </c>
      <c r="H93" s="37">
        <f>(F93/E93)*100</f>
        <v>-493.43209876543204</v>
      </c>
    </row>
    <row r="94" spans="1:8" s="33" customFormat="1" ht="21.75" customHeight="1">
      <c r="A94" s="47" t="s">
        <v>115</v>
      </c>
      <c r="B94" s="47"/>
      <c r="C94" s="47"/>
      <c r="D94" s="47"/>
      <c r="E94" s="47"/>
      <c r="F94" s="47"/>
      <c r="G94" s="47"/>
      <c r="H94" s="47"/>
    </row>
    <row r="95" spans="1:8" s="33" customFormat="1" ht="41.25" customHeight="1">
      <c r="A95" s="62" t="s">
        <v>116</v>
      </c>
      <c r="B95" s="16">
        <v>2110</v>
      </c>
      <c r="C95" s="42">
        <f>'ІІ. Розр. з бюджетом'!C20</f>
        <v>6499.9</v>
      </c>
      <c r="D95" s="42">
        <f>'ІІ. Розр. з бюджетом'!D20</f>
        <v>7570</v>
      </c>
      <c r="E95" s="42">
        <f>'ІІ. Розр. з бюджетом'!E20</f>
        <v>2646</v>
      </c>
      <c r="F95" s="42">
        <f>'ІІ. Розр. з бюджетом'!F20</f>
        <v>3279</v>
      </c>
      <c r="G95" s="42">
        <f>F95-E95</f>
        <v>633</v>
      </c>
      <c r="H95" s="43">
        <f>(F95/E95)*100</f>
        <v>123.92290249433107</v>
      </c>
    </row>
    <row r="96" spans="1:8" s="33" customFormat="1" ht="12.75">
      <c r="A96" s="44" t="s">
        <v>117</v>
      </c>
      <c r="B96" s="16">
        <v>2111</v>
      </c>
      <c r="C96" s="39">
        <f>'ІІ. Розр. з бюджетом'!C21</f>
        <v>0</v>
      </c>
      <c r="D96" s="39">
        <f>'ІІ. Розр. з бюджетом'!D21</f>
        <v>0</v>
      </c>
      <c r="E96" s="39">
        <f>'ІІ. Розр. з бюджетом'!E21</f>
        <v>0</v>
      </c>
      <c r="F96" s="39">
        <f>'ІІ. Розр. з бюджетом'!F21</f>
        <v>0</v>
      </c>
      <c r="G96" s="39">
        <f>F96-E96</f>
        <v>0</v>
      </c>
      <c r="H96" s="37" t="e">
        <f>(F96/E96)*100</f>
        <v>#DIV/0!</v>
      </c>
    </row>
    <row r="97" spans="1:8" s="33" customFormat="1" ht="12.75">
      <c r="A97" s="44" t="s">
        <v>118</v>
      </c>
      <c r="B97" s="16">
        <v>2112</v>
      </c>
      <c r="C97" s="39">
        <f>'ІІ. Розр. з бюджетом'!C22</f>
        <v>4581.9</v>
      </c>
      <c r="D97" s="39">
        <f>'ІІ. Розр. з бюджетом'!D22</f>
        <v>5401</v>
      </c>
      <c r="E97" s="39">
        <f>'ІІ. Розр. з бюджетом'!E22</f>
        <v>2011</v>
      </c>
      <c r="F97" s="39">
        <f>'ІІ. Розр. з бюджетом'!F22</f>
        <v>2467</v>
      </c>
      <c r="G97" s="39">
        <f>F97-E97</f>
        <v>456</v>
      </c>
      <c r="H97" s="37">
        <f>(F97/E97)*100</f>
        <v>122.67528592739932</v>
      </c>
    </row>
    <row r="98" spans="1:8" s="33" customFormat="1" ht="27.75" customHeight="1">
      <c r="A98" s="58" t="s">
        <v>119</v>
      </c>
      <c r="B98" s="29">
        <v>2113</v>
      </c>
      <c r="C98" s="39">
        <f>'ІІ. Розр. з бюджетом'!C23</f>
        <v>0</v>
      </c>
      <c r="D98" s="39">
        <f>'ІІ. Розр. з бюджетом'!D23</f>
        <v>0</v>
      </c>
      <c r="E98" s="39">
        <f>'ІІ. Розр. з бюджетом'!E23</f>
        <v>0</v>
      </c>
      <c r="F98" s="39">
        <f>'ІІ. Розр. з бюджетом'!F23</f>
        <v>0</v>
      </c>
      <c r="G98" s="39">
        <f>F98-E98</f>
        <v>0</v>
      </c>
      <c r="H98" s="37" t="e">
        <f>(F98/E98)*100</f>
        <v>#DIV/0!</v>
      </c>
    </row>
    <row r="99" spans="1:8" s="33" customFormat="1" ht="12.75">
      <c r="A99" s="58" t="s">
        <v>120</v>
      </c>
      <c r="B99" s="29">
        <v>2114</v>
      </c>
      <c r="C99" s="39">
        <f>'ІІ. Розр. з бюджетом'!C24</f>
        <v>0</v>
      </c>
      <c r="D99" s="39">
        <f>'ІІ. Розр. з бюджетом'!D24</f>
        <v>0</v>
      </c>
      <c r="E99" s="39">
        <f>'ІІ. Розр. з бюджетом'!E24</f>
        <v>0</v>
      </c>
      <c r="F99" s="39">
        <f>'ІІ. Розр. з бюджетом'!F24</f>
        <v>0</v>
      </c>
      <c r="G99" s="39">
        <f>F99-E99</f>
        <v>0</v>
      </c>
      <c r="H99" s="37" t="e">
        <f>(F99/E99)*100</f>
        <v>#DIV/0!</v>
      </c>
    </row>
    <row r="100" spans="1:8" s="33" customFormat="1" ht="12.75">
      <c r="A100" s="58" t="s">
        <v>121</v>
      </c>
      <c r="B100" s="29">
        <v>2115</v>
      </c>
      <c r="C100" s="39">
        <f>'ІІ. Розр. з бюджетом'!C25</f>
        <v>0</v>
      </c>
      <c r="D100" s="39">
        <f>'ІІ. Розр. з бюджетом'!D25</f>
        <v>0</v>
      </c>
      <c r="E100" s="39">
        <f>'ІІ. Розр. з бюджетом'!E25</f>
        <v>0</v>
      </c>
      <c r="F100" s="39">
        <f>'ІІ. Розр. з бюджетом'!F25</f>
        <v>0</v>
      </c>
      <c r="G100" s="39">
        <f>F100-E100</f>
        <v>0</v>
      </c>
      <c r="H100" s="37" t="e">
        <f>(F100/E100)*100</f>
        <v>#DIV/0!</v>
      </c>
    </row>
    <row r="101" spans="1:8" s="33" customFormat="1" ht="12.75">
      <c r="A101" s="58" t="s">
        <v>122</v>
      </c>
      <c r="B101" s="29">
        <v>2116</v>
      </c>
      <c r="C101" s="39">
        <f>'ІІ. Розр. з бюджетом'!C26</f>
        <v>0</v>
      </c>
      <c r="D101" s="39">
        <f>'ІІ. Розр. з бюджетом'!D26</f>
        <v>0</v>
      </c>
      <c r="E101" s="39">
        <f>'ІІ. Розр. з бюджетом'!E26</f>
        <v>0</v>
      </c>
      <c r="F101" s="39">
        <f>'ІІ. Розр. з бюджетом'!F26</f>
        <v>0</v>
      </c>
      <c r="G101" s="39">
        <f>F101-E101</f>
        <v>0</v>
      </c>
      <c r="H101" s="37" t="e">
        <f>(F101/E101)*100</f>
        <v>#DIV/0!</v>
      </c>
    </row>
    <row r="102" spans="1:8" s="33" customFormat="1" ht="12.75">
      <c r="A102" s="58" t="s">
        <v>123</v>
      </c>
      <c r="B102" s="29">
        <v>2117</v>
      </c>
      <c r="C102" s="39">
        <f>'ІІ. Розр. з бюджетом'!C27</f>
        <v>9</v>
      </c>
      <c r="D102" s="63"/>
      <c r="E102" s="39">
        <f>'ІІ. Розр. з бюджетом'!E27</f>
        <v>0</v>
      </c>
      <c r="F102" s="39">
        <f>'ІІ. Розр. з бюджетом'!F27</f>
        <v>4</v>
      </c>
      <c r="G102" s="39">
        <f>F102-E102</f>
        <v>4</v>
      </c>
      <c r="H102" s="37" t="e">
        <f>(F102/E102)*100</f>
        <v>#DIV/0!</v>
      </c>
    </row>
    <row r="103" spans="1:8" s="33" customFormat="1" ht="21.75" customHeight="1">
      <c r="A103" s="62" t="s">
        <v>124</v>
      </c>
      <c r="B103" s="30">
        <v>2120</v>
      </c>
      <c r="C103" s="64">
        <f>'ІІ. Розр. з бюджетом'!C32</f>
        <v>1809</v>
      </c>
      <c r="D103" s="64">
        <f>'ІІ. Розр. з бюджетом'!D32</f>
        <v>2310</v>
      </c>
      <c r="E103" s="64">
        <f>'ІІ. Розр. з бюджетом'!E32</f>
        <v>692</v>
      </c>
      <c r="F103" s="64">
        <f>'ІІ. Розр. з бюджетом'!F32</f>
        <v>812</v>
      </c>
      <c r="G103" s="42">
        <f>F103-E103</f>
        <v>120</v>
      </c>
      <c r="H103" s="43">
        <f>(F103/E103)*100</f>
        <v>117.34104046242774</v>
      </c>
    </row>
    <row r="104" spans="1:8" s="33" customFormat="1" ht="12.75">
      <c r="A104" s="62" t="s">
        <v>125</v>
      </c>
      <c r="B104" s="30">
        <v>2130</v>
      </c>
      <c r="C104" s="65">
        <f>'ІІ. Розр. з бюджетом'!C37</f>
        <v>2769</v>
      </c>
      <c r="D104" s="64">
        <f>'ІІ. Розр. з бюджетом'!D37</f>
        <v>3819</v>
      </c>
      <c r="E104" s="64">
        <f>'ІІ. Розр. з бюджетом'!E37</f>
        <v>1159</v>
      </c>
      <c r="F104" s="64">
        <f>'ІІ. Розр. з бюджетом'!F37</f>
        <v>1451</v>
      </c>
      <c r="G104" s="42">
        <f>F104-E104</f>
        <v>292</v>
      </c>
      <c r="H104" s="43">
        <f>(F104/E104)*100</f>
        <v>125.19413287316652</v>
      </c>
    </row>
    <row r="105" spans="1:8" s="33" customFormat="1" ht="60.75" customHeight="1">
      <c r="A105" s="66" t="s">
        <v>126</v>
      </c>
      <c r="B105" s="29">
        <v>2131</v>
      </c>
      <c r="C105" s="36">
        <f>'ІІ. Розр. з бюджетом'!C38</f>
        <v>0</v>
      </c>
      <c r="D105" s="36">
        <f>'ІІ. Розр. з бюджетом'!D38</f>
        <v>76</v>
      </c>
      <c r="E105" s="36">
        <f>'ІІ. Розр. з бюджетом'!E38</f>
        <v>0</v>
      </c>
      <c r="F105" s="36">
        <f>'ІІ. Розр. з бюджетом'!F38</f>
        <v>76</v>
      </c>
      <c r="G105" s="39">
        <f>F105-E105</f>
        <v>76</v>
      </c>
      <c r="H105" s="37" t="e">
        <f>(F105/E105)*100</f>
        <v>#DIV/0!</v>
      </c>
    </row>
    <row r="106" spans="1:8" s="33" customFormat="1" ht="19.5" customHeight="1">
      <c r="A106" s="67" t="s">
        <v>127</v>
      </c>
      <c r="B106" s="29">
        <v>2133</v>
      </c>
      <c r="C106" s="36">
        <f>'ІІ. Розр. з бюджетом'!C40</f>
        <v>2769</v>
      </c>
      <c r="D106" s="36">
        <f>'ІІ. Розр. з бюджетом'!D40</f>
        <v>3743</v>
      </c>
      <c r="E106" s="36">
        <f>'ІІ. Розр. з бюджетом'!E40</f>
        <v>1159</v>
      </c>
      <c r="F106" s="36">
        <f>'ІІ. Розр. з бюджетом'!F40</f>
        <v>1375</v>
      </c>
      <c r="G106" s="39">
        <f>F106-E106</f>
        <v>216</v>
      </c>
      <c r="H106" s="37">
        <f>(F106/E106)*100</f>
        <v>118.63675582398618</v>
      </c>
    </row>
    <row r="107" spans="1:8" s="33" customFormat="1" ht="22.5" customHeight="1">
      <c r="A107" s="48" t="s">
        <v>128</v>
      </c>
      <c r="B107" s="29">
        <v>2200</v>
      </c>
      <c r="C107" s="64">
        <f>'ІІ. Розр. з бюджетом'!C45</f>
        <v>11077.9</v>
      </c>
      <c r="D107" s="64">
        <f>'ІІ. Розр. з бюджетом'!D45</f>
        <v>13699</v>
      </c>
      <c r="E107" s="64">
        <f>'ІІ. Розр. з бюджетом'!E45</f>
        <v>4497</v>
      </c>
      <c r="F107" s="64">
        <f>'ІІ. Розр. з бюджетом'!F45</f>
        <v>5542</v>
      </c>
      <c r="G107" s="42">
        <f>F107-E107</f>
        <v>1045</v>
      </c>
      <c r="H107" s="43">
        <f>(F107/E107)*100</f>
        <v>123.23771403157662</v>
      </c>
    </row>
    <row r="108" spans="1:8" s="33" customFormat="1" ht="19.5" customHeight="1">
      <c r="A108" s="32" t="s">
        <v>129</v>
      </c>
      <c r="B108" s="32"/>
      <c r="C108" s="32"/>
      <c r="D108" s="32"/>
      <c r="E108" s="32"/>
      <c r="F108" s="32"/>
      <c r="G108" s="32"/>
      <c r="H108" s="32"/>
    </row>
    <row r="109" spans="1:8" s="33" customFormat="1" ht="19.5" customHeight="1">
      <c r="A109" s="68" t="s">
        <v>130</v>
      </c>
      <c r="B109" s="16">
        <v>3405</v>
      </c>
      <c r="C109" s="64">
        <f>'ІІІ. Рух грош. коштів'!C69</f>
        <v>546</v>
      </c>
      <c r="D109" s="64">
        <f>'ІІІ. Рух грош. коштів'!D69</f>
        <v>4384</v>
      </c>
      <c r="E109" s="64">
        <f>'ІІІ. Рух грош. коштів'!E69</f>
        <v>0</v>
      </c>
      <c r="F109" s="64">
        <f>'ІІІ. Рух грош. коштів'!F69</f>
        <v>2533</v>
      </c>
      <c r="G109" s="42">
        <f>F109-E109</f>
        <v>2533</v>
      </c>
      <c r="H109" s="43" t="e">
        <f>(F109/E109)*100</f>
        <v>#DIV/0!</v>
      </c>
    </row>
    <row r="110" spans="1:8" s="33" customFormat="1" ht="19.5" customHeight="1">
      <c r="A110" s="66" t="s">
        <v>131</v>
      </c>
      <c r="B110" s="69">
        <v>3030</v>
      </c>
      <c r="C110" s="36">
        <f>'ІІІ. Рух грош. коштів'!C11</f>
        <v>10122</v>
      </c>
      <c r="D110" s="36">
        <f>'ІІІ. Рух грош. коштів'!D11</f>
        <v>14288</v>
      </c>
      <c r="E110" s="36">
        <f>'ІІІ. Рух грош. коштів'!E11</f>
        <v>200</v>
      </c>
      <c r="F110" s="36">
        <f>'ІІІ. Рух грош. коштів'!F11</f>
        <v>5190</v>
      </c>
      <c r="G110" s="39">
        <f>F110-E110</f>
        <v>4990</v>
      </c>
      <c r="H110" s="37">
        <f>(F110/E110)*100</f>
        <v>2595</v>
      </c>
    </row>
    <row r="111" spans="1:8" s="33" customFormat="1" ht="12.75">
      <c r="A111" s="66" t="s">
        <v>132</v>
      </c>
      <c r="B111" s="69">
        <v>3195</v>
      </c>
      <c r="C111" s="36">
        <f>'ІІІ. Рух грош. коштів'!C37</f>
        <v>3481</v>
      </c>
      <c r="D111" s="36">
        <f>'ІІІ. Рух грош. коштів'!D37</f>
        <v>1590</v>
      </c>
      <c r="E111" s="36">
        <f>'ІІІ. Рух грош. коштів'!E37</f>
        <v>3182</v>
      </c>
      <c r="F111" s="36">
        <f>'ІІІ. Рух грош. коштів'!F37</f>
        <v>3441</v>
      </c>
      <c r="G111" s="39">
        <f>F111-E111</f>
        <v>259</v>
      </c>
      <c r="H111" s="37">
        <f>(F111/E111)*100</f>
        <v>108.13953488372093</v>
      </c>
    </row>
    <row r="112" spans="1:8" ht="12.75">
      <c r="A112" s="66" t="s">
        <v>133</v>
      </c>
      <c r="B112" s="69">
        <v>3295</v>
      </c>
      <c r="C112" s="36">
        <f>'ІІІ. Рух грош. коштів'!C50</f>
        <v>0</v>
      </c>
      <c r="D112" s="36">
        <f>'ІІІ. Рух грош. коштів'!D50</f>
        <v>0</v>
      </c>
      <c r="E112" s="36">
        <f>'ІІІ. Рух грош. коштів'!E50</f>
        <v>0</v>
      </c>
      <c r="F112" s="36">
        <f>'ІІІ. Рух грош. коштів'!F50</f>
        <v>0</v>
      </c>
      <c r="G112" s="39">
        <f>F112-E112</f>
        <v>0</v>
      </c>
      <c r="H112" s="37" t="e">
        <f>(F112/E112)*100</f>
        <v>#DIV/0!</v>
      </c>
    </row>
    <row r="113" spans="1:8" s="33" customFormat="1" ht="12.75">
      <c r="A113" s="66" t="s">
        <v>134</v>
      </c>
      <c r="B113" s="16">
        <v>3395</v>
      </c>
      <c r="C113" s="36">
        <f>'ІІІ. Рух грош. коштів'!C67</f>
        <v>0</v>
      </c>
      <c r="D113" s="36">
        <f>'ІІІ. Рух грош. коштів'!D67</f>
        <v>-76</v>
      </c>
      <c r="E113" s="36">
        <f>'ІІІ. Рух грош. коштів'!E67</f>
        <v>-12</v>
      </c>
      <c r="F113" s="36">
        <f>'ІІІ. Рух грош. коштів'!F67</f>
        <v>-76</v>
      </c>
      <c r="G113" s="39">
        <f>F113-E113</f>
        <v>-64</v>
      </c>
      <c r="H113" s="37">
        <f>(F113/E113)*100</f>
        <v>633.3333333333333</v>
      </c>
    </row>
    <row r="114" spans="1:8" s="33" customFormat="1" ht="12.75">
      <c r="A114" s="66" t="s">
        <v>135</v>
      </c>
      <c r="B114" s="16">
        <v>3410</v>
      </c>
      <c r="C114" s="36">
        <f>'ІІІ. Рух грош. коштів'!C70</f>
        <v>0</v>
      </c>
      <c r="D114" s="36">
        <f>'ІІІ. Рух грош. коштів'!D70</f>
        <v>0</v>
      </c>
      <c r="E114" s="36">
        <f>'ІІІ. Рух грош. коштів'!E70</f>
        <v>0</v>
      </c>
      <c r="F114" s="36">
        <f>'ІІІ. Рух грош. коштів'!F70</f>
        <v>0</v>
      </c>
      <c r="G114" s="39">
        <f>F114-E114</f>
        <v>0</v>
      </c>
      <c r="H114" s="37" t="e">
        <f>(F114/E114)*100</f>
        <v>#DIV/0!</v>
      </c>
    </row>
    <row r="115" spans="1:8" s="33" customFormat="1" ht="12.75">
      <c r="A115" s="70" t="s">
        <v>136</v>
      </c>
      <c r="B115" s="16">
        <v>3415</v>
      </c>
      <c r="C115" s="41">
        <f>SUM(C109,C111:C114)</f>
        <v>4027</v>
      </c>
      <c r="D115" s="41">
        <f>SUM(D109,D111:D114)</f>
        <v>5898</v>
      </c>
      <c r="E115" s="41">
        <f>SUM(E109,E111:E114)</f>
        <v>3170</v>
      </c>
      <c r="F115" s="41">
        <f>SUM(F109,F111:F114)</f>
        <v>5898</v>
      </c>
      <c r="G115" s="42">
        <f>F115-E115</f>
        <v>2728</v>
      </c>
      <c r="H115" s="43">
        <f>(F115/E115)*100</f>
        <v>186.05678233438485</v>
      </c>
    </row>
    <row r="116" spans="1:8" s="33" customFormat="1" ht="19.5" customHeight="1">
      <c r="A116" s="71" t="s">
        <v>137</v>
      </c>
      <c r="B116" s="71"/>
      <c r="C116" s="71"/>
      <c r="D116" s="71"/>
      <c r="E116" s="71"/>
      <c r="F116" s="71"/>
      <c r="G116" s="71"/>
      <c r="H116" s="71"/>
    </row>
    <row r="117" spans="1:8" s="33" customFormat="1" ht="19.5" customHeight="1">
      <c r="A117" s="68" t="s">
        <v>138</v>
      </c>
      <c r="B117" s="72">
        <v>4000</v>
      </c>
      <c r="C117" s="73">
        <f>SUM(C118:C123)</f>
        <v>4687</v>
      </c>
      <c r="D117" s="73">
        <f>SUM(D118:D123)</f>
        <v>13052</v>
      </c>
      <c r="E117" s="73">
        <f>SUM(E118:E123)</f>
        <v>2924</v>
      </c>
      <c r="F117" s="73">
        <f>SUM(F118:F123)</f>
        <v>3959</v>
      </c>
      <c r="G117" s="42">
        <f>F117-E117</f>
        <v>1035</v>
      </c>
      <c r="H117" s="43">
        <f>(F117/E117)*100</f>
        <v>135.3967168262654</v>
      </c>
    </row>
    <row r="118" spans="1:8" s="33" customFormat="1" ht="19.5" customHeight="1">
      <c r="A118" s="44" t="s">
        <v>139</v>
      </c>
      <c r="B118" s="74" t="s">
        <v>140</v>
      </c>
      <c r="C118" s="45">
        <f>'IV. Кап. інвестиції'!C7</f>
        <v>0</v>
      </c>
      <c r="D118" s="36">
        <f>'IV. Кап. інвестиції'!D7</f>
        <v>0</v>
      </c>
      <c r="E118" s="36">
        <f>'IV. Кап. інвестиції'!E7</f>
        <v>0</v>
      </c>
      <c r="F118" s="36">
        <f>'IV. Кап. інвестиції'!F7</f>
        <v>0</v>
      </c>
      <c r="G118" s="39">
        <f>F118-E118</f>
        <v>0</v>
      </c>
      <c r="H118" s="37" t="e">
        <f>(F118/E118)*100</f>
        <v>#DIV/0!</v>
      </c>
    </row>
    <row r="119" spans="1:8" s="33" customFormat="1" ht="19.5" customHeight="1">
      <c r="A119" s="44" t="s">
        <v>141</v>
      </c>
      <c r="B119" s="74">
        <v>4020</v>
      </c>
      <c r="C119" s="45">
        <f>'IV. Кап. інвестиції'!C8</f>
        <v>312</v>
      </c>
      <c r="D119" s="36">
        <f>'IV. Кап. інвестиції'!D8</f>
        <v>5049</v>
      </c>
      <c r="E119" s="36">
        <f>'IV. Кап. інвестиції'!E8</f>
        <v>0</v>
      </c>
      <c r="F119" s="36">
        <f>'IV. Кап. інвестиції'!F8</f>
        <v>1455</v>
      </c>
      <c r="G119" s="39">
        <f>F119-E119</f>
        <v>1455</v>
      </c>
      <c r="H119" s="37" t="e">
        <f>(F119/E119)*100</f>
        <v>#DIV/0!</v>
      </c>
    </row>
    <row r="120" spans="1:8" s="33" customFormat="1" ht="19.5" customHeight="1">
      <c r="A120" s="44" t="s">
        <v>142</v>
      </c>
      <c r="B120" s="74">
        <v>4030</v>
      </c>
      <c r="C120" s="45">
        <f>'IV. Кап. інвестиції'!C9</f>
        <v>99</v>
      </c>
      <c r="D120" s="36">
        <f>'IV. Кап. інвестиції'!D9</f>
        <v>242</v>
      </c>
      <c r="E120" s="36">
        <f>'IV. Кап. інвестиції'!E9</f>
        <v>0</v>
      </c>
      <c r="F120" s="36">
        <f>'IV. Кап. інвестиції'!F9</f>
        <v>75</v>
      </c>
      <c r="G120" s="39">
        <f>F120-E120</f>
        <v>75</v>
      </c>
      <c r="H120" s="37" t="e">
        <f>(F120/E120)*100</f>
        <v>#DIV/0!</v>
      </c>
    </row>
    <row r="121" spans="1:8" s="33" customFormat="1" ht="12.75">
      <c r="A121" s="44" t="s">
        <v>143</v>
      </c>
      <c r="B121" s="74">
        <v>4040</v>
      </c>
      <c r="C121" s="45">
        <f>'IV. Кап. інвестиції'!C10</f>
        <v>0</v>
      </c>
      <c r="D121" s="36">
        <f>'IV. Кап. інвестиції'!D10</f>
        <v>135</v>
      </c>
      <c r="E121" s="36">
        <f>'IV. Кап. інвестиції'!E10</f>
        <v>0</v>
      </c>
      <c r="F121" s="36">
        <f>'IV. Кап. інвестиції'!F10</f>
        <v>135</v>
      </c>
      <c r="G121" s="39">
        <f>F121-E121</f>
        <v>135</v>
      </c>
      <c r="H121" s="37" t="e">
        <f>(F121/E121)*100</f>
        <v>#DIV/0!</v>
      </c>
    </row>
    <row r="122" spans="1:8" s="33" customFormat="1" ht="12.75">
      <c r="A122" s="44" t="s">
        <v>144</v>
      </c>
      <c r="B122" s="74">
        <v>4050</v>
      </c>
      <c r="C122" s="45">
        <f>'IV. Кап. інвестиції'!C11</f>
        <v>1249</v>
      </c>
      <c r="D122" s="36">
        <f>'IV. Кап. інвестиції'!D11</f>
        <v>7626</v>
      </c>
      <c r="E122" s="36">
        <f>'IV. Кап. інвестиції'!E11</f>
        <v>2924</v>
      </c>
      <c r="F122" s="36">
        <f>'IV. Кап. інвестиції'!F11</f>
        <v>2294</v>
      </c>
      <c r="G122" s="39">
        <f>F122-E122</f>
        <v>-630</v>
      </c>
      <c r="H122" s="37">
        <f>(F122/E122)*100</f>
        <v>78.45417236662107</v>
      </c>
    </row>
    <row r="123" spans="1:8" s="33" customFormat="1" ht="12.75">
      <c r="A123" s="44" t="s">
        <v>145</v>
      </c>
      <c r="B123" s="74">
        <v>4060</v>
      </c>
      <c r="C123" s="45">
        <f>'IV. Кап. інвестиції'!C12</f>
        <v>3027</v>
      </c>
      <c r="D123" s="36">
        <f>'IV. Кап. інвестиції'!D12</f>
        <v>0</v>
      </c>
      <c r="E123" s="36">
        <f>'IV. Кап. інвестиції'!E12</f>
        <v>0</v>
      </c>
      <c r="F123" s="36">
        <f>'IV. Кап. інвестиції'!F12</f>
        <v>0</v>
      </c>
      <c r="G123" s="39">
        <f>F123-E123</f>
        <v>0</v>
      </c>
      <c r="H123" s="37" t="e">
        <f>(F123/E123)*100</f>
        <v>#DIV/0!</v>
      </c>
    </row>
    <row r="124" spans="1:8" s="33" customFormat="1" ht="19.5" customHeight="1">
      <c r="A124" s="48" t="s">
        <v>146</v>
      </c>
      <c r="B124" s="72">
        <v>4000</v>
      </c>
      <c r="C124" s="41">
        <f>SUM(C125:C128)</f>
        <v>4687</v>
      </c>
      <c r="D124" s="41">
        <f>SUM(D125:D128)</f>
        <v>13052</v>
      </c>
      <c r="E124" s="41">
        <f>SUM(E125:E128)</f>
        <v>2924</v>
      </c>
      <c r="F124" s="41">
        <f>SUM(F125:F128)</f>
        <v>3959</v>
      </c>
      <c r="G124" s="42">
        <f>F124-E124</f>
        <v>1035</v>
      </c>
      <c r="H124" s="43">
        <f>(F124/E124)*100</f>
        <v>135.3967168262654</v>
      </c>
    </row>
    <row r="125" spans="1:8" s="33" customFormat="1" ht="19.5" customHeight="1">
      <c r="A125" s="58" t="s">
        <v>147</v>
      </c>
      <c r="B125" s="72" t="s">
        <v>148</v>
      </c>
      <c r="C125" s="45"/>
      <c r="D125" s="45"/>
      <c r="E125" s="45">
        <f>'6.2. Інша інфо_2'!M37</f>
        <v>0</v>
      </c>
      <c r="F125" s="45">
        <f>'6.2. Інша інфо_2'!N37</f>
        <v>0</v>
      </c>
      <c r="G125" s="39">
        <f>F125-E125</f>
        <v>0</v>
      </c>
      <c r="H125" s="37" t="e">
        <f>(F125/E125)*100</f>
        <v>#DIV/0!</v>
      </c>
    </row>
    <row r="126" spans="1:8" s="33" customFormat="1" ht="19.5" customHeight="1">
      <c r="A126" s="58" t="s">
        <v>149</v>
      </c>
      <c r="B126" s="72" t="s">
        <v>150</v>
      </c>
      <c r="C126" s="45">
        <v>3260</v>
      </c>
      <c r="D126" s="45">
        <v>8438</v>
      </c>
      <c r="E126" s="45">
        <v>0</v>
      </c>
      <c r="F126" s="45">
        <v>2051</v>
      </c>
      <c r="G126" s="39">
        <f>F126-E126</f>
        <v>2051</v>
      </c>
      <c r="H126" s="37" t="e">
        <f>(F126/E126)*100</f>
        <v>#DIV/0!</v>
      </c>
    </row>
    <row r="127" spans="1:8" s="33" customFormat="1" ht="19.5" customHeight="1">
      <c r="A127" s="58" t="s">
        <v>151</v>
      </c>
      <c r="B127" s="72" t="s">
        <v>152</v>
      </c>
      <c r="C127" s="45">
        <v>1427</v>
      </c>
      <c r="D127" s="45">
        <v>4614</v>
      </c>
      <c r="E127" s="45">
        <f>'6.2. Інша інфо_2'!U37</f>
        <v>2924</v>
      </c>
      <c r="F127" s="45">
        <v>1908</v>
      </c>
      <c r="G127" s="39">
        <f>F127-E127</f>
        <v>-1016</v>
      </c>
      <c r="H127" s="37">
        <f>(F127/E127)*100</f>
        <v>65.2530779753762</v>
      </c>
    </row>
    <row r="128" spans="1:8" s="33" customFormat="1" ht="19.5" customHeight="1">
      <c r="A128" s="75" t="s">
        <v>153</v>
      </c>
      <c r="B128" s="76" t="s">
        <v>154</v>
      </c>
      <c r="C128" s="77">
        <v>0</v>
      </c>
      <c r="D128" s="77"/>
      <c r="E128" s="78">
        <f>'6.2. Інша інфо_2'!Y37</f>
        <v>0</v>
      </c>
      <c r="F128" s="78">
        <f>'6.2. Інша інфо_2'!Z37</f>
        <v>0</v>
      </c>
      <c r="G128" s="78">
        <f>F128-E128</f>
        <v>0</v>
      </c>
      <c r="H128" s="79" t="e">
        <f>(F128/E128)*100</f>
        <v>#DIV/0!</v>
      </c>
    </row>
    <row r="129" spans="1:8" s="33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3" customFormat="1" ht="12.75">
      <c r="A130" s="81" t="s">
        <v>156</v>
      </c>
      <c r="B130" s="57">
        <v>5040</v>
      </c>
      <c r="C130" s="82">
        <f>(C66/C34)*100</f>
        <v>5.808660251665433</v>
      </c>
      <c r="D130" s="82">
        <f>(D66/D34)*100</f>
        <v>1.583837281559284</v>
      </c>
      <c r="E130" s="82">
        <f>(E66/E34)*100</f>
        <v>19.144594369481926</v>
      </c>
      <c r="F130" s="82">
        <f>(F66/F34)*100</f>
        <v>2.020392038827646</v>
      </c>
      <c r="G130" s="83">
        <f>F130-E130</f>
        <v>-17.124202330654278</v>
      </c>
      <c r="H130" s="37">
        <f>(F130/E130)*100</f>
        <v>10.553329048581563</v>
      </c>
    </row>
    <row r="131" spans="1:8" s="33" customFormat="1" ht="12.75">
      <c r="A131" s="81" t="s">
        <v>157</v>
      </c>
      <c r="B131" s="57">
        <v>5020</v>
      </c>
      <c r="C131" s="82">
        <f>(C66/C142)*100</f>
        <v>2.316964252762421</v>
      </c>
      <c r="D131" s="82">
        <f>(D66/D142)*100</f>
        <v>0.6444729506376891</v>
      </c>
      <c r="E131" s="82">
        <f>(E66/E142)*100</f>
        <v>3.201097439539855</v>
      </c>
      <c r="F131" s="82" t="e">
        <f>(F66/F142)*100</f>
        <v>#VALUE!</v>
      </c>
      <c r="G131" s="83" t="e">
        <f>F131-E131</f>
        <v>#VALUE!</v>
      </c>
      <c r="H131" s="37" t="e">
        <f>(F131/E131)*100</f>
        <v>#VALUE!</v>
      </c>
    </row>
    <row r="132" spans="1:8" s="33" customFormat="1" ht="12.75">
      <c r="A132" s="66" t="s">
        <v>158</v>
      </c>
      <c r="B132" s="16">
        <v>5030</v>
      </c>
      <c r="C132" s="83">
        <f>(C66/C148)*100</f>
        <v>2.943879656375436</v>
      </c>
      <c r="D132" s="83">
        <f>(D66/D148)*100</f>
        <v>0.9564517014772375</v>
      </c>
      <c r="E132" s="83">
        <f>(E66/E148)*100</f>
        <v>4.061061688914017</v>
      </c>
      <c r="F132" s="83" t="e">
        <f>(F66/F148)*100</f>
        <v>#VALUE!</v>
      </c>
      <c r="G132" s="83" t="e">
        <f>F132-E132</f>
        <v>#VALUE!</v>
      </c>
      <c r="H132" s="37" t="e">
        <f>(F132/E132)*100</f>
        <v>#VALUE!</v>
      </c>
    </row>
    <row r="133" spans="1:8" s="33" customFormat="1" ht="12.75">
      <c r="A133" s="84" t="s">
        <v>159</v>
      </c>
      <c r="B133" s="69">
        <v>5110</v>
      </c>
      <c r="C133" s="85" t="e">
        <f>C148/C145</f>
        <v>#DIV/0!</v>
      </c>
      <c r="D133" s="85" t="e">
        <f>D148/D145</f>
        <v>#DIV/0!</v>
      </c>
      <c r="E133" s="85">
        <f>E148/E145</f>
        <v>20.993508902077153</v>
      </c>
      <c r="F133" s="85" t="e">
        <f>F148/F145</f>
        <v>#VALUE!</v>
      </c>
      <c r="G133" s="83" t="e">
        <f>F133-E133</f>
        <v>#VALUE!</v>
      </c>
      <c r="H133" s="37" t="e">
        <f>(F133/E133)*100</f>
        <v>#VALUE!</v>
      </c>
    </row>
    <row r="134" spans="1:8" s="33" customFormat="1" ht="21.75" customHeight="1">
      <c r="A134" s="86" t="s">
        <v>160</v>
      </c>
      <c r="B134" s="87">
        <v>5220</v>
      </c>
      <c r="C134" s="88">
        <f>C139/C138</f>
        <v>0.3839107587038279</v>
      </c>
      <c r="D134" s="88">
        <f>D139/D138</f>
        <v>0.4151266627391399</v>
      </c>
      <c r="E134" s="88">
        <f>E139/E138</f>
        <v>0.33538437140704913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3" customFormat="1" ht="19.5" customHeight="1">
      <c r="A135" s="32" t="s">
        <v>161</v>
      </c>
      <c r="B135" s="32"/>
      <c r="C135" s="32"/>
      <c r="D135" s="32"/>
      <c r="E135" s="32"/>
      <c r="F135" s="32"/>
      <c r="G135" s="32"/>
      <c r="H135" s="32"/>
    </row>
    <row r="136" spans="1:8" s="33" customFormat="1" ht="19.5" customHeight="1">
      <c r="A136" s="81" t="s">
        <v>162</v>
      </c>
      <c r="B136" s="57">
        <v>6000</v>
      </c>
      <c r="C136" s="45">
        <v>106103</v>
      </c>
      <c r="D136" s="45">
        <v>121051</v>
      </c>
      <c r="E136" s="45"/>
      <c r="F136" s="89" t="s">
        <v>163</v>
      </c>
      <c r="G136" s="39">
        <f>D136-C136</f>
        <v>14948</v>
      </c>
      <c r="H136" s="37">
        <f>(D136/C136)*100</f>
        <v>114.08819731770072</v>
      </c>
    </row>
    <row r="137" spans="1:8" s="33" customFormat="1" ht="19.5" customHeight="1">
      <c r="A137" s="81" t="s">
        <v>164</v>
      </c>
      <c r="B137" s="57">
        <v>6001</v>
      </c>
      <c r="C137" s="90">
        <f>C138-C139</f>
        <v>72571</v>
      </c>
      <c r="D137" s="90">
        <f>D138-D139</f>
        <v>75451</v>
      </c>
      <c r="E137" s="90">
        <f>E138-E139</f>
        <v>83818</v>
      </c>
      <c r="F137" s="89" t="s">
        <v>163</v>
      </c>
      <c r="G137" s="39">
        <f>D137-C137</f>
        <v>2880</v>
      </c>
      <c r="H137" s="37">
        <f>(D137/C137)*100</f>
        <v>103.96852737319315</v>
      </c>
    </row>
    <row r="138" spans="1:8" s="33" customFormat="1" ht="19.5" customHeight="1">
      <c r="A138" s="81" t="s">
        <v>165</v>
      </c>
      <c r="B138" s="57">
        <v>6002</v>
      </c>
      <c r="C138" s="45">
        <v>117793</v>
      </c>
      <c r="D138" s="45">
        <v>129004</v>
      </c>
      <c r="E138" s="45">
        <v>126115</v>
      </c>
      <c r="F138" s="89" t="s">
        <v>163</v>
      </c>
      <c r="G138" s="39">
        <f>D138-C138</f>
        <v>11211</v>
      </c>
      <c r="H138" s="37">
        <f>(D138/C138)*100</f>
        <v>109.51754348730401</v>
      </c>
    </row>
    <row r="139" spans="1:8" s="33" customFormat="1" ht="19.5" customHeight="1">
      <c r="A139" s="81" t="s">
        <v>166</v>
      </c>
      <c r="B139" s="57">
        <v>6003</v>
      </c>
      <c r="C139" s="45">
        <v>45222</v>
      </c>
      <c r="D139" s="45">
        <v>53553</v>
      </c>
      <c r="E139" s="45">
        <v>42297</v>
      </c>
      <c r="F139" s="89" t="s">
        <v>163</v>
      </c>
      <c r="G139" s="39">
        <f>D139-C139</f>
        <v>8331</v>
      </c>
      <c r="H139" s="37">
        <f>(D139/C139)*100</f>
        <v>118.42244925036486</v>
      </c>
    </row>
    <row r="140" spans="1:8" s="33" customFormat="1" ht="19.5" customHeight="1">
      <c r="A140" s="66" t="s">
        <v>167</v>
      </c>
      <c r="B140" s="16">
        <v>6010</v>
      </c>
      <c r="C140" s="45">
        <v>28891</v>
      </c>
      <c r="D140" s="45">
        <v>36943</v>
      </c>
      <c r="E140" s="45">
        <v>30157</v>
      </c>
      <c r="F140" s="89" t="s">
        <v>163</v>
      </c>
      <c r="G140" s="39">
        <f>D140-C140</f>
        <v>8052</v>
      </c>
      <c r="H140" s="37">
        <f>(D140/C140)*100</f>
        <v>127.87027101865634</v>
      </c>
    </row>
    <row r="141" spans="1:8" s="33" customFormat="1" ht="12.75">
      <c r="A141" s="66" t="s">
        <v>168</v>
      </c>
      <c r="B141" s="16">
        <v>6011</v>
      </c>
      <c r="C141" s="45">
        <v>4027</v>
      </c>
      <c r="D141" s="45">
        <v>5898</v>
      </c>
      <c r="E141" s="45">
        <v>1060</v>
      </c>
      <c r="F141" s="89" t="s">
        <v>163</v>
      </c>
      <c r="G141" s="39">
        <f>D141-C141</f>
        <v>1871</v>
      </c>
      <c r="H141" s="37">
        <f>(D141/C141)*100</f>
        <v>146.46138564688354</v>
      </c>
    </row>
    <row r="142" spans="1:8" s="33" customFormat="1" ht="19.5" customHeight="1">
      <c r="A142" s="48" t="s">
        <v>169</v>
      </c>
      <c r="B142" s="16">
        <v>6020</v>
      </c>
      <c r="C142" s="65">
        <v>135479</v>
      </c>
      <c r="D142" s="65">
        <v>162148</v>
      </c>
      <c r="E142" s="65">
        <v>143607</v>
      </c>
      <c r="F142" s="89" t="s">
        <v>163</v>
      </c>
      <c r="G142" s="42">
        <f>D142-C142</f>
        <v>26669</v>
      </c>
      <c r="H142" s="43">
        <f>(D142/C142)*100</f>
        <v>119.68496962628893</v>
      </c>
    </row>
    <row r="143" spans="1:8" s="33" customFormat="1" ht="19.5" customHeight="1">
      <c r="A143" s="66" t="s">
        <v>170</v>
      </c>
      <c r="B143" s="16">
        <v>6030</v>
      </c>
      <c r="C143" s="45"/>
      <c r="D143" s="45"/>
      <c r="E143" s="45"/>
      <c r="F143" s="89" t="s">
        <v>163</v>
      </c>
      <c r="G143" s="39">
        <f>D143-C143</f>
        <v>0</v>
      </c>
      <c r="H143" s="37" t="e">
        <f>(D143/C143)*100</f>
        <v>#DIV/0!</v>
      </c>
    </row>
    <row r="144" spans="1:8" s="33" customFormat="1" ht="19.5" customHeight="1">
      <c r="A144" s="66" t="s">
        <v>171</v>
      </c>
      <c r="B144" s="16">
        <v>6040</v>
      </c>
      <c r="C144" s="45"/>
      <c r="D144" s="45"/>
      <c r="E144" s="45">
        <v>5392</v>
      </c>
      <c r="F144" s="89" t="s">
        <v>163</v>
      </c>
      <c r="G144" s="39">
        <f>D144-C144</f>
        <v>0</v>
      </c>
      <c r="H144" s="37" t="e">
        <f>(D144/C144)*100</f>
        <v>#DIV/0!</v>
      </c>
    </row>
    <row r="145" spans="1:8" s="33" customFormat="1" ht="19.5" customHeight="1">
      <c r="A145" s="48" t="s">
        <v>172</v>
      </c>
      <c r="B145" s="16">
        <v>6050</v>
      </c>
      <c r="C145" s="91">
        <f>SUM(C143:C144)</f>
        <v>0</v>
      </c>
      <c r="D145" s="91">
        <f>SUM(D143:D144)</f>
        <v>0</v>
      </c>
      <c r="E145" s="91">
        <f>SUM(E143:E144)</f>
        <v>5392</v>
      </c>
      <c r="F145" s="89" t="s">
        <v>163</v>
      </c>
      <c r="G145" s="42">
        <f>D145-C145</f>
        <v>0</v>
      </c>
      <c r="H145" s="43" t="e">
        <f>(D145/C145)*100</f>
        <v>#DIV/0!</v>
      </c>
    </row>
    <row r="146" spans="1:8" s="33" customFormat="1" ht="19.5" customHeight="1">
      <c r="A146" s="66" t="s">
        <v>173</v>
      </c>
      <c r="B146" s="16">
        <v>6060</v>
      </c>
      <c r="C146" s="45"/>
      <c r="D146" s="45"/>
      <c r="E146" s="45"/>
      <c r="F146" s="89" t="s">
        <v>163</v>
      </c>
      <c r="G146" s="39">
        <f>D146-C146</f>
        <v>0</v>
      </c>
      <c r="H146" s="37" t="e">
        <f>(D146/C146)*100</f>
        <v>#DIV/0!</v>
      </c>
    </row>
    <row r="147" spans="1:8" s="33" customFormat="1" ht="12.75">
      <c r="A147" s="66" t="s">
        <v>174</v>
      </c>
      <c r="B147" s="16">
        <v>6070</v>
      </c>
      <c r="C147" s="45"/>
      <c r="D147" s="45"/>
      <c r="E147" s="45"/>
      <c r="F147" s="89" t="s">
        <v>163</v>
      </c>
      <c r="G147" s="39">
        <f>D147-C147</f>
        <v>0</v>
      </c>
      <c r="H147" s="37" t="e">
        <f>(D147/C147)*100</f>
        <v>#DIV/0!</v>
      </c>
    </row>
    <row r="148" spans="1:8" s="33" customFormat="1" ht="19.5" customHeight="1">
      <c r="A148" s="48" t="s">
        <v>175</v>
      </c>
      <c r="B148" s="16">
        <v>6080</v>
      </c>
      <c r="C148" s="65">
        <v>106628</v>
      </c>
      <c r="D148" s="65">
        <v>109258</v>
      </c>
      <c r="E148" s="65">
        <v>113197</v>
      </c>
      <c r="F148" s="89" t="s">
        <v>163</v>
      </c>
      <c r="G148" s="42">
        <f>D148-C148</f>
        <v>2630</v>
      </c>
      <c r="H148" s="43">
        <f>(D148/C148)*100</f>
        <v>102.46651911317852</v>
      </c>
    </row>
    <row r="149" spans="1:8" s="33" customFormat="1" ht="19.5" customHeight="1">
      <c r="A149" s="71" t="s">
        <v>176</v>
      </c>
      <c r="B149" s="71"/>
      <c r="C149" s="71"/>
      <c r="D149" s="71"/>
      <c r="E149" s="71"/>
      <c r="F149" s="71"/>
      <c r="G149" s="71"/>
      <c r="H149" s="71"/>
    </row>
    <row r="150" spans="1:8" s="33" customFormat="1" ht="19.5" customHeight="1">
      <c r="A150" s="68" t="s">
        <v>177</v>
      </c>
      <c r="B150" s="92" t="s">
        <v>178</v>
      </c>
      <c r="C150" s="73">
        <f>SUM(C151:C153)</f>
        <v>0</v>
      </c>
      <c r="D150" s="73">
        <f>SUM(D151:D153)</f>
        <v>0</v>
      </c>
      <c r="E150" s="73">
        <f>SUM(E151:E153)</f>
        <v>0</v>
      </c>
      <c r="F150" s="73">
        <f>SUM(F151:F153)</f>
        <v>0</v>
      </c>
      <c r="G150" s="64">
        <f>F150-E150</f>
        <v>0</v>
      </c>
      <c r="H150" s="43" t="e">
        <f>(F150/E150)*100</f>
        <v>#DIV/0!</v>
      </c>
    </row>
    <row r="151" spans="1:8" s="33" customFormat="1" ht="19.5" customHeight="1">
      <c r="A151" s="66" t="s">
        <v>179</v>
      </c>
      <c r="B151" s="93" t="s">
        <v>180</v>
      </c>
      <c r="C151" s="94"/>
      <c r="D151" s="94"/>
      <c r="E151" s="36">
        <f>'6.1. Інша інфо_1'!F66</f>
        <v>0</v>
      </c>
      <c r="F151" s="36">
        <f>'6.1. Інша інфо_1'!H66</f>
        <v>0</v>
      </c>
      <c r="G151" s="39">
        <f>F151-E151</f>
        <v>0</v>
      </c>
      <c r="H151" s="37" t="e">
        <f>(F151/E151)*100</f>
        <v>#DIV/0!</v>
      </c>
    </row>
    <row r="152" spans="1:8" s="33" customFormat="1" ht="19.5" customHeight="1">
      <c r="A152" s="66" t="s">
        <v>181</v>
      </c>
      <c r="B152" s="93" t="s">
        <v>182</v>
      </c>
      <c r="C152" s="94"/>
      <c r="D152" s="94"/>
      <c r="E152" s="36">
        <f>'6.1. Інша інфо_1'!F69</f>
        <v>0</v>
      </c>
      <c r="F152" s="36">
        <f>'6.1. Інша інфо_1'!H69</f>
        <v>0</v>
      </c>
      <c r="G152" s="39">
        <f>F152-E152</f>
        <v>0</v>
      </c>
      <c r="H152" s="37" t="e">
        <f>(F152/E152)*100</f>
        <v>#DIV/0!</v>
      </c>
    </row>
    <row r="153" spans="1:8" s="33" customFormat="1" ht="19.5" customHeight="1">
      <c r="A153" s="66" t="s">
        <v>183</v>
      </c>
      <c r="B153" s="93" t="s">
        <v>184</v>
      </c>
      <c r="C153" s="94"/>
      <c r="D153" s="94"/>
      <c r="E153" s="36">
        <f>'6.1. Інша інфо_1'!F72</f>
        <v>0</v>
      </c>
      <c r="F153" s="36">
        <f>'6.1. Інша інфо_1'!H72</f>
        <v>0</v>
      </c>
      <c r="G153" s="39">
        <f>F153-E153</f>
        <v>0</v>
      </c>
      <c r="H153" s="37" t="e">
        <f>(F153/E153)*100</f>
        <v>#DIV/0!</v>
      </c>
    </row>
    <row r="154" spans="1:8" s="33" customFormat="1" ht="19.5" customHeight="1">
      <c r="A154" s="48" t="s">
        <v>185</v>
      </c>
      <c r="B154" s="93" t="s">
        <v>186</v>
      </c>
      <c r="C154" s="41">
        <f>SUM(C155:C157)</f>
        <v>0</v>
      </c>
      <c r="D154" s="41">
        <f>SUM(D155:D157)</f>
        <v>0</v>
      </c>
      <c r="E154" s="41">
        <f>SUM(E155:E157)</f>
        <v>0</v>
      </c>
      <c r="F154" s="41">
        <f>SUM(F155:F157)</f>
        <v>0</v>
      </c>
      <c r="G154" s="42">
        <f>F154-E154</f>
        <v>0</v>
      </c>
      <c r="H154" s="43" t="e">
        <f>(F154/E154)*100</f>
        <v>#DIV/0!</v>
      </c>
    </row>
    <row r="155" spans="1:8" s="33" customFormat="1" ht="19.5" customHeight="1">
      <c r="A155" s="66" t="s">
        <v>179</v>
      </c>
      <c r="B155" s="93" t="s">
        <v>187</v>
      </c>
      <c r="C155" s="94"/>
      <c r="D155" s="94"/>
      <c r="E155" s="36">
        <f>'6.1. Інша інфо_1'!J66</f>
        <v>0</v>
      </c>
      <c r="F155" s="36">
        <f>'6.1. Інша інфо_1'!L66</f>
        <v>0</v>
      </c>
      <c r="G155" s="39">
        <f>F155-E155</f>
        <v>0</v>
      </c>
      <c r="H155" s="37" t="e">
        <f>(F155/E155)*100</f>
        <v>#DIV/0!</v>
      </c>
    </row>
    <row r="156" spans="1:8" s="33" customFormat="1" ht="19.5" customHeight="1">
      <c r="A156" s="66" t="s">
        <v>181</v>
      </c>
      <c r="B156" s="93" t="s">
        <v>188</v>
      </c>
      <c r="C156" s="94"/>
      <c r="D156" s="94"/>
      <c r="E156" s="36">
        <f>'6.1. Інша інфо_1'!J69</f>
        <v>0</v>
      </c>
      <c r="F156" s="36">
        <f>'6.1. Інша інфо_1'!L69</f>
        <v>0</v>
      </c>
      <c r="G156" s="39">
        <f>F156-E156</f>
        <v>0</v>
      </c>
      <c r="H156" s="37" t="e">
        <f>(F156/E156)*100</f>
        <v>#DIV/0!</v>
      </c>
    </row>
    <row r="157" spans="1:8" s="33" customFormat="1" ht="19.5" customHeight="1">
      <c r="A157" s="84" t="s">
        <v>183</v>
      </c>
      <c r="B157" s="95" t="s">
        <v>189</v>
      </c>
      <c r="C157" s="94"/>
      <c r="D157" s="94"/>
      <c r="E157" s="36">
        <f>'6.1. Інша інфо_1'!J72</f>
        <v>0</v>
      </c>
      <c r="F157" s="36">
        <f>'6.1. Інша інфо_1'!L72</f>
        <v>0</v>
      </c>
      <c r="G157" s="39">
        <f>F157-E157</f>
        <v>0</v>
      </c>
      <c r="H157" s="37" t="e">
        <f>(F157/E157)*100</f>
        <v>#DIV/0!</v>
      </c>
    </row>
    <row r="158" spans="1:8" s="33" customFormat="1" ht="19.5" customHeight="1">
      <c r="A158" s="32" t="s">
        <v>190</v>
      </c>
      <c r="B158" s="32"/>
      <c r="C158" s="32"/>
      <c r="D158" s="32"/>
      <c r="E158" s="32"/>
      <c r="F158" s="32"/>
      <c r="G158" s="32"/>
      <c r="H158" s="32"/>
    </row>
    <row r="159" spans="1:8" s="33" customFormat="1" ht="60.75" customHeight="1">
      <c r="A159" s="48" t="s">
        <v>191</v>
      </c>
      <c r="B159" s="93" t="s">
        <v>192</v>
      </c>
      <c r="C159" s="41">
        <f>SUM(C160:C162)</f>
        <v>184</v>
      </c>
      <c r="D159" s="89" t="s">
        <v>163</v>
      </c>
      <c r="E159" s="41">
        <f>SUM(E160:E162)</f>
        <v>220</v>
      </c>
      <c r="F159" s="41">
        <f>SUM(F160:F162)</f>
        <v>190</v>
      </c>
      <c r="G159" s="42">
        <f>F159-E159</f>
        <v>-30</v>
      </c>
      <c r="H159" s="43">
        <f>(F159/E159)*100</f>
        <v>86.36363636363636</v>
      </c>
    </row>
    <row r="160" spans="1:8" s="33" customFormat="1" ht="12.75">
      <c r="A160" s="44" t="s">
        <v>193</v>
      </c>
      <c r="B160" s="93" t="s">
        <v>194</v>
      </c>
      <c r="C160" s="96">
        <f>'6.1. Інша інфо_1'!C12</f>
        <v>1</v>
      </c>
      <c r="D160" s="89" t="s">
        <v>163</v>
      </c>
      <c r="E160" s="39">
        <f>'6.1. Інша інфо_1'!F12</f>
        <v>1</v>
      </c>
      <c r="F160" s="39">
        <f>'6.1. Інша інфо_1'!I12</f>
        <v>1</v>
      </c>
      <c r="G160" s="39">
        <f>F160-E160</f>
        <v>0</v>
      </c>
      <c r="H160" s="37">
        <f>(F160/E160)*100</f>
        <v>100</v>
      </c>
    </row>
    <row r="161" spans="1:8" s="33" customFormat="1" ht="12.75">
      <c r="A161" s="44" t="s">
        <v>195</v>
      </c>
      <c r="B161" s="93" t="s">
        <v>196</v>
      </c>
      <c r="C161" s="96">
        <f>'6.1. Інша інфо_1'!C13</f>
        <v>11</v>
      </c>
      <c r="D161" s="89" t="s">
        <v>163</v>
      </c>
      <c r="E161" s="39">
        <f>'6.1. Інша інфо_1'!F13</f>
        <v>11</v>
      </c>
      <c r="F161" s="39">
        <f>'6.1. Інша інфо_1'!I13</f>
        <v>12</v>
      </c>
      <c r="G161" s="39">
        <f>F161-E161</f>
        <v>1</v>
      </c>
      <c r="H161" s="37">
        <f>(F161/E161)*100</f>
        <v>109.09090909090908</v>
      </c>
    </row>
    <row r="162" spans="1:8" s="33" customFormat="1" ht="12.75">
      <c r="A162" s="44" t="s">
        <v>197</v>
      </c>
      <c r="B162" s="93" t="s">
        <v>198</v>
      </c>
      <c r="C162" s="96">
        <f>'6.1. Інша інфо_1'!C14</f>
        <v>172</v>
      </c>
      <c r="D162" s="89" t="s">
        <v>163</v>
      </c>
      <c r="E162" s="39">
        <f>'6.1. Інша інфо_1'!F14</f>
        <v>208</v>
      </c>
      <c r="F162" s="39">
        <f>'6.1. Інша інфо_1'!I14</f>
        <v>177</v>
      </c>
      <c r="G162" s="39">
        <f>F162-E162</f>
        <v>-31</v>
      </c>
      <c r="H162" s="37">
        <f>(F162/E162)*100</f>
        <v>85.09615384615384</v>
      </c>
    </row>
    <row r="163" spans="1:8" s="33" customFormat="1" ht="19.5" customHeight="1">
      <c r="A163" s="48" t="s">
        <v>96</v>
      </c>
      <c r="B163" s="93" t="s">
        <v>199</v>
      </c>
      <c r="C163" s="41">
        <f>C76</f>
        <v>-13099</v>
      </c>
      <c r="D163" s="41">
        <f>D76</f>
        <v>-17540</v>
      </c>
      <c r="E163" s="41">
        <f>E76</f>
        <v>-5270</v>
      </c>
      <c r="F163" s="41">
        <f>F76</f>
        <v>-6122</v>
      </c>
      <c r="G163" s="42">
        <f>F163-E163</f>
        <v>-852</v>
      </c>
      <c r="H163" s="43">
        <f>(F163/E163)*100</f>
        <v>116.16698292220113</v>
      </c>
    </row>
    <row r="164" spans="1:8" s="33" customFormat="1" ht="12.75">
      <c r="A164" s="48" t="s">
        <v>200</v>
      </c>
      <c r="B164" s="93" t="s">
        <v>201</v>
      </c>
      <c r="C164" s="97">
        <f>'6.1. Інша інфо_1'!C23:E23</f>
        <v>8137.681159420291</v>
      </c>
      <c r="D164" s="89" t="s">
        <v>163</v>
      </c>
      <c r="E164" s="97">
        <f>'6.1. Інша інфо_1'!F23</f>
        <v>-7984.848484848484</v>
      </c>
      <c r="F164" s="97">
        <f>'6.1. Інша інфо_1'!I23</f>
        <v>-10740.350877192983</v>
      </c>
      <c r="G164" s="42">
        <f>F164-E164</f>
        <v>-2755.5023923444987</v>
      </c>
      <c r="H164" s="43">
        <f>(F164/E164)*100</f>
        <v>134.50913812044345</v>
      </c>
    </row>
    <row r="165" spans="1:8" s="33" customFormat="1" ht="19.5" customHeight="1">
      <c r="A165" s="44" t="s">
        <v>193</v>
      </c>
      <c r="B165" s="93" t="s">
        <v>202</v>
      </c>
      <c r="C165" s="98">
        <f>'6.1. Інша інфо_1'!C24:E24</f>
        <v>23000</v>
      </c>
      <c r="D165" s="89" t="s">
        <v>163</v>
      </c>
      <c r="E165" s="99">
        <f>'6.1. Інша інфо_1'!F24</f>
        <v>34333.333333333336</v>
      </c>
      <c r="F165" s="99">
        <f>'6.1. Інша інфо_1'!I24</f>
        <v>42666.666666666664</v>
      </c>
      <c r="G165" s="39">
        <f>F165-E165</f>
        <v>8333.333333333328</v>
      </c>
      <c r="H165" s="37">
        <f>(F165/E165)*100</f>
        <v>124.27184466019416</v>
      </c>
    </row>
    <row r="166" spans="1:8" s="33" customFormat="1" ht="19.5" customHeight="1">
      <c r="A166" s="44" t="s">
        <v>195</v>
      </c>
      <c r="B166" s="93" t="s">
        <v>203</v>
      </c>
      <c r="C166" s="98">
        <f>'6.1. Інша інфо_1'!C25:E25</f>
        <v>12454.545454545456</v>
      </c>
      <c r="D166" s="89" t="s">
        <v>163</v>
      </c>
      <c r="E166" s="99">
        <f>'6.1. Інша інфо_1'!F25</f>
        <v>14606.060606060608</v>
      </c>
      <c r="F166" s="99">
        <f>'6.1. Інша інфо_1'!I25</f>
        <v>16361.111111111111</v>
      </c>
      <c r="G166" s="39">
        <f>F166-E166</f>
        <v>1755.0505050505035</v>
      </c>
      <c r="H166" s="37">
        <f>(F166/E166)*100</f>
        <v>112.0159059474412</v>
      </c>
    </row>
    <row r="167" spans="1:8" s="33" customFormat="1" ht="19.5" customHeight="1">
      <c r="A167" s="44" t="s">
        <v>197</v>
      </c>
      <c r="B167" s="93" t="s">
        <v>204</v>
      </c>
      <c r="C167" s="98">
        <f>'6.1. Інша інфо_1'!C26:E26</f>
        <v>7775.193798449613</v>
      </c>
      <c r="D167" s="89" t="s">
        <v>163</v>
      </c>
      <c r="E167" s="99">
        <f>'6.1. Інша інфо_1'!F26</f>
        <v>7508.01282051282</v>
      </c>
      <c r="F167" s="99">
        <f>'6.1. Інша інфо_1'!I26</f>
        <v>10178.907721280602</v>
      </c>
      <c r="G167" s="39">
        <f>F167-E167</f>
        <v>2670.894900767782</v>
      </c>
      <c r="H167" s="37">
        <f>(F167/E167)*100</f>
        <v>135.57392567938305</v>
      </c>
    </row>
    <row r="168" spans="1:8" s="33" customFormat="1" ht="19.5" customHeight="1">
      <c r="A168" s="100"/>
      <c r="B168" s="101"/>
      <c r="C168" s="102"/>
      <c r="D168" s="102"/>
      <c r="E168" s="103"/>
      <c r="F168" s="103"/>
      <c r="G168" s="103"/>
      <c r="H168" s="104"/>
    </row>
    <row r="169" spans="1:8" s="33" customFormat="1" ht="19.5" customHeight="1">
      <c r="A169" s="100"/>
      <c r="B169" s="101"/>
      <c r="C169" s="102"/>
      <c r="D169" s="102"/>
      <c r="E169" s="103"/>
      <c r="F169" s="103"/>
      <c r="G169" s="103"/>
      <c r="H169" s="104"/>
    </row>
    <row r="170" ht="12.75">
      <c r="A170" s="105"/>
    </row>
    <row r="171" spans="1:8" ht="18.75" customHeight="1">
      <c r="A171" s="106" t="s">
        <v>205</v>
      </c>
      <c r="C171" s="107" t="s">
        <v>206</v>
      </c>
      <c r="D171" s="107"/>
      <c r="E171" s="107"/>
      <c r="F171" s="107"/>
      <c r="G171" s="108" t="s">
        <v>207</v>
      </c>
      <c r="H171" s="108"/>
    </row>
    <row r="172" spans="1:9" s="109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5"/>
    </row>
    <row r="174" ht="12.75">
      <c r="A174" s="105"/>
    </row>
    <row r="175" ht="12.75">
      <c r="A175" s="105"/>
    </row>
    <row r="176" ht="12.75">
      <c r="A176" s="105"/>
    </row>
    <row r="177" ht="12.75">
      <c r="A177" s="105"/>
    </row>
    <row r="178" ht="12.75">
      <c r="A178" s="105"/>
    </row>
    <row r="179" ht="12.75">
      <c r="A179" s="105"/>
    </row>
    <row r="180" ht="12.75">
      <c r="A180" s="105"/>
    </row>
    <row r="181" ht="12.75">
      <c r="A181" s="105"/>
    </row>
    <row r="182" ht="12.75">
      <c r="A182" s="105"/>
    </row>
    <row r="183" ht="12.75">
      <c r="A183" s="105"/>
    </row>
    <row r="184" ht="12.75">
      <c r="A184" s="105"/>
    </row>
    <row r="185" ht="12.75">
      <c r="A185" s="105"/>
    </row>
    <row r="186" ht="12.75">
      <c r="A186" s="105"/>
    </row>
    <row r="187" ht="12.75">
      <c r="A187" s="105"/>
    </row>
    <row r="188" ht="12.75">
      <c r="A188" s="105"/>
    </row>
    <row r="189" ht="12.75">
      <c r="A189" s="105"/>
    </row>
    <row r="190" ht="12.75">
      <c r="A190" s="105"/>
    </row>
    <row r="191" ht="12.75">
      <c r="A191" s="105"/>
    </row>
    <row r="192" ht="12.75">
      <c r="A192" s="105"/>
    </row>
    <row r="193" ht="12.75">
      <c r="A193" s="105"/>
    </row>
    <row r="194" ht="12.75">
      <c r="A194" s="105"/>
    </row>
    <row r="195" ht="12.75">
      <c r="A195" s="105"/>
    </row>
    <row r="196" ht="12.75">
      <c r="A196" s="105"/>
    </row>
    <row r="197" ht="12.75">
      <c r="A197" s="105"/>
    </row>
    <row r="198" ht="12.75">
      <c r="A198" s="105"/>
    </row>
    <row r="199" ht="12.75">
      <c r="A199" s="105"/>
    </row>
    <row r="200" ht="12.75">
      <c r="A200" s="105"/>
    </row>
    <row r="201" ht="12.75">
      <c r="A201" s="105"/>
    </row>
    <row r="202" ht="12.75">
      <c r="A202" s="105"/>
    </row>
    <row r="203" ht="12.75">
      <c r="A203" s="105"/>
    </row>
    <row r="204" ht="12.75">
      <c r="A204" s="105"/>
    </row>
    <row r="205" ht="12.75">
      <c r="A205" s="105"/>
    </row>
    <row r="206" ht="12.75">
      <c r="A206" s="105"/>
    </row>
    <row r="207" ht="12.75">
      <c r="A207" s="105"/>
    </row>
    <row r="208" ht="12.75">
      <c r="A208" s="105"/>
    </row>
    <row r="209" ht="12.75">
      <c r="A209" s="105"/>
    </row>
    <row r="210" ht="12.75">
      <c r="A210" s="105"/>
    </row>
    <row r="211" ht="12.75">
      <c r="A211" s="105"/>
    </row>
    <row r="212" ht="12.75">
      <c r="A212" s="105"/>
    </row>
    <row r="213" ht="12.75">
      <c r="A213" s="105"/>
    </row>
    <row r="214" ht="12.75">
      <c r="A214" s="105"/>
    </row>
    <row r="215" ht="12.75">
      <c r="A215" s="105"/>
    </row>
    <row r="216" ht="12.75">
      <c r="A216" s="105"/>
    </row>
    <row r="217" ht="12.75">
      <c r="A217" s="105"/>
    </row>
    <row r="218" ht="12.75">
      <c r="A218" s="105"/>
    </row>
    <row r="219" ht="12.75">
      <c r="A219" s="105"/>
    </row>
    <row r="220" ht="12.75">
      <c r="A220" s="105"/>
    </row>
    <row r="221" ht="12.75">
      <c r="A221" s="105"/>
    </row>
    <row r="222" ht="12.75">
      <c r="A222" s="105"/>
    </row>
    <row r="223" ht="12.75">
      <c r="A223" s="105"/>
    </row>
    <row r="224" ht="12.75">
      <c r="A224" s="105"/>
    </row>
    <row r="225" ht="12.75">
      <c r="A225" s="105"/>
    </row>
    <row r="226" ht="12.75">
      <c r="A226" s="105"/>
    </row>
    <row r="227" ht="12.75">
      <c r="A227" s="105"/>
    </row>
    <row r="228" ht="12.75">
      <c r="A228" s="105"/>
    </row>
    <row r="229" ht="12.75">
      <c r="A229" s="105"/>
    </row>
    <row r="230" ht="12.75">
      <c r="A230" s="105"/>
    </row>
    <row r="231" ht="12.75">
      <c r="A231" s="105"/>
    </row>
    <row r="232" ht="12.75">
      <c r="A232" s="105"/>
    </row>
    <row r="233" ht="12.75">
      <c r="A233" s="105"/>
    </row>
    <row r="234" ht="12.75">
      <c r="A234" s="105"/>
    </row>
    <row r="235" ht="12.75">
      <c r="A235" s="105"/>
    </row>
    <row r="236" ht="12.75">
      <c r="A236" s="105"/>
    </row>
    <row r="237" ht="12.75">
      <c r="A237" s="105"/>
    </row>
    <row r="238" ht="12.75">
      <c r="A238" s="105"/>
    </row>
    <row r="239" ht="12.75">
      <c r="A239" s="105"/>
    </row>
    <row r="240" ht="12.75">
      <c r="A240" s="105"/>
    </row>
    <row r="241" ht="12.75">
      <c r="A241" s="105"/>
    </row>
    <row r="242" ht="12.75">
      <c r="A242" s="105"/>
    </row>
    <row r="243" ht="12.75">
      <c r="A243" s="105"/>
    </row>
    <row r="244" ht="12.75">
      <c r="A244" s="105"/>
    </row>
    <row r="245" ht="12.75">
      <c r="A245" s="105"/>
    </row>
    <row r="246" ht="12.75">
      <c r="A246" s="105"/>
    </row>
    <row r="247" ht="12.75">
      <c r="A247" s="105"/>
    </row>
    <row r="248" ht="12.75">
      <c r="A248" s="105"/>
    </row>
    <row r="249" ht="12.75">
      <c r="A249" s="105"/>
    </row>
    <row r="250" ht="12.75">
      <c r="A250" s="105"/>
    </row>
    <row r="251" ht="12.75">
      <c r="A251" s="105"/>
    </row>
    <row r="252" ht="12.75">
      <c r="A252" s="105"/>
    </row>
    <row r="253" ht="12.75">
      <c r="A253" s="105"/>
    </row>
    <row r="254" ht="12.75">
      <c r="A254" s="105"/>
    </row>
    <row r="255" ht="12.75">
      <c r="A255" s="105"/>
    </row>
    <row r="256" ht="12.75">
      <c r="A256" s="105"/>
    </row>
    <row r="257" ht="12.75">
      <c r="A257" s="105"/>
    </row>
    <row r="258" ht="12.75">
      <c r="A258" s="105"/>
    </row>
    <row r="259" ht="12.75">
      <c r="A259" s="105"/>
    </row>
    <row r="260" ht="12.75">
      <c r="A260" s="105"/>
    </row>
    <row r="261" ht="12.75">
      <c r="A261" s="105"/>
    </row>
    <row r="262" ht="12.75">
      <c r="A262" s="105"/>
    </row>
    <row r="263" ht="12.75">
      <c r="A263" s="105"/>
    </row>
    <row r="264" ht="12.75">
      <c r="A264" s="105"/>
    </row>
    <row r="265" ht="12.75">
      <c r="A265" s="105"/>
    </row>
    <row r="266" ht="12.75">
      <c r="A266" s="105"/>
    </row>
    <row r="267" ht="12.75">
      <c r="A267" s="105"/>
    </row>
    <row r="268" ht="12.75">
      <c r="A268" s="105"/>
    </row>
    <row r="269" ht="12.75">
      <c r="A269" s="105"/>
    </row>
    <row r="270" ht="12.75">
      <c r="A270" s="105"/>
    </row>
    <row r="271" ht="12.75">
      <c r="A271" s="105"/>
    </row>
    <row r="272" ht="12.75">
      <c r="A272" s="105"/>
    </row>
    <row r="273" ht="12.75">
      <c r="A273" s="105"/>
    </row>
    <row r="274" ht="12.75">
      <c r="A274" s="105"/>
    </row>
    <row r="275" ht="12.75">
      <c r="A275" s="105"/>
    </row>
    <row r="276" ht="12.75">
      <c r="A276" s="105"/>
    </row>
    <row r="277" ht="12.75">
      <c r="A277" s="105"/>
    </row>
    <row r="278" ht="12.75">
      <c r="A278" s="105"/>
    </row>
    <row r="279" ht="12.75">
      <c r="A279" s="105"/>
    </row>
    <row r="280" ht="12.75">
      <c r="A280" s="105"/>
    </row>
    <row r="281" ht="12.75">
      <c r="A281" s="105"/>
    </row>
    <row r="282" ht="12.75">
      <c r="A282" s="105"/>
    </row>
    <row r="283" ht="12.75">
      <c r="A283" s="105"/>
    </row>
    <row r="284" ht="12.75">
      <c r="A284" s="105"/>
    </row>
    <row r="285" ht="12.75">
      <c r="A285" s="105"/>
    </row>
    <row r="286" ht="12.75">
      <c r="A286" s="105"/>
    </row>
    <row r="287" ht="12.75">
      <c r="A287" s="105"/>
    </row>
    <row r="288" ht="12.75">
      <c r="A288" s="105"/>
    </row>
    <row r="289" ht="12.75">
      <c r="A289" s="105"/>
    </row>
    <row r="290" ht="12.75">
      <c r="A290" s="105"/>
    </row>
    <row r="291" ht="12.75">
      <c r="A291" s="105"/>
    </row>
    <row r="292" ht="12.75">
      <c r="A292" s="105"/>
    </row>
    <row r="293" ht="12.75">
      <c r="A293" s="105"/>
    </row>
    <row r="294" ht="12.75">
      <c r="A294" s="105"/>
    </row>
    <row r="295" ht="12.75">
      <c r="A295" s="105"/>
    </row>
    <row r="296" ht="12.75">
      <c r="A296" s="105"/>
    </row>
    <row r="297" ht="12.75">
      <c r="A297" s="105"/>
    </row>
    <row r="298" ht="12.75">
      <c r="A298" s="105"/>
    </row>
    <row r="299" ht="12.75">
      <c r="A299" s="105"/>
    </row>
    <row r="300" ht="12.75">
      <c r="A300" s="105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75" zoomScaleNormal="75" zoomScaleSheetLayoutView="75" workbookViewId="0" topLeftCell="D1">
      <pane ySplit="6" topLeftCell="A119" activePane="bottomLeft" state="frozen"/>
      <selection pane="topLeft" activeCell="D1" sqref="D1"/>
      <selection pane="bottomLeft" activeCell="F139" sqref="F139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12.75" customHeight="1">
      <c r="A1" s="110" t="s">
        <v>56</v>
      </c>
      <c r="B1" s="110"/>
      <c r="C1" s="110"/>
      <c r="D1" s="110"/>
      <c r="E1" s="110"/>
      <c r="F1" s="110"/>
      <c r="G1" s="110"/>
      <c r="H1" s="110"/>
      <c r="I1" s="110"/>
    </row>
    <row r="2" spans="1:9" ht="12.75" customHeight="1">
      <c r="A2" s="111"/>
      <c r="B2" s="112"/>
      <c r="C2" s="112"/>
      <c r="D2" s="112"/>
      <c r="E2" s="112"/>
      <c r="F2" s="112"/>
      <c r="G2" s="112"/>
      <c r="H2" s="112"/>
      <c r="I2" s="112"/>
    </row>
    <row r="3" spans="1:9" ht="39" customHeight="1">
      <c r="A3" s="16" t="s">
        <v>46</v>
      </c>
      <c r="B3" s="29" t="s">
        <v>47</v>
      </c>
      <c r="C3" s="29" t="s">
        <v>211</v>
      </c>
      <c r="D3" s="29"/>
      <c r="E3" s="16" t="s">
        <v>49</v>
      </c>
      <c r="F3" s="16"/>
      <c r="G3" s="16"/>
      <c r="H3" s="16"/>
      <c r="I3" s="16"/>
    </row>
    <row r="4" spans="1:9" ht="12.75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  <c r="I4" s="29" t="s">
        <v>212</v>
      </c>
    </row>
    <row r="5" spans="1:9" ht="12.75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  <c r="I5" s="16">
        <v>9</v>
      </c>
    </row>
    <row r="6" spans="1:9" s="33" customFormat="1" ht="24.75" customHeight="1">
      <c r="A6" s="47" t="s">
        <v>213</v>
      </c>
      <c r="B6" s="47"/>
      <c r="C6" s="47"/>
      <c r="D6" s="47"/>
      <c r="E6" s="47"/>
      <c r="F6" s="47"/>
      <c r="G6" s="47"/>
      <c r="H6" s="47"/>
      <c r="I6" s="47"/>
    </row>
    <row r="7" spans="1:9" s="33" customFormat="1" ht="19.5" customHeight="1">
      <c r="A7" s="44" t="s">
        <v>57</v>
      </c>
      <c r="B7" s="16">
        <v>1000</v>
      </c>
      <c r="C7" s="113">
        <v>54040</v>
      </c>
      <c r="D7" s="113">
        <v>65979</v>
      </c>
      <c r="E7" s="114">
        <v>24012</v>
      </c>
      <c r="F7" s="115">
        <v>26579</v>
      </c>
      <c r="G7" s="114">
        <f>F7-E7</f>
        <v>2567</v>
      </c>
      <c r="H7" s="116">
        <f>(F7/E7)*100</f>
        <v>110.69048808928869</v>
      </c>
      <c r="I7" s="117"/>
    </row>
    <row r="8" spans="1:9" ht="19.5" customHeight="1">
      <c r="A8" s="44" t="s">
        <v>58</v>
      </c>
      <c r="B8" s="16">
        <v>1010</v>
      </c>
      <c r="C8" s="118">
        <f>SUM(C9:C16)</f>
        <v>-46463</v>
      </c>
      <c r="D8" s="118">
        <f>SUM(D9:D16)</f>
        <v>-58638</v>
      </c>
      <c r="E8" s="118">
        <f>SUM(E9:E16)</f>
        <v>-17652</v>
      </c>
      <c r="F8" s="118">
        <f>SUM(F9:F16)</f>
        <v>-23763</v>
      </c>
      <c r="G8" s="114">
        <f>F8-E8</f>
        <v>-6111</v>
      </c>
      <c r="H8" s="116">
        <f>(F8/E8)*100</f>
        <v>134.61930659415364</v>
      </c>
      <c r="I8" s="117"/>
    </row>
    <row r="9" spans="1:9" s="109" customFormat="1" ht="19.5" customHeight="1">
      <c r="A9" s="44" t="s">
        <v>214</v>
      </c>
      <c r="B9" s="29">
        <v>1011</v>
      </c>
      <c r="C9" s="119">
        <v>-14869</v>
      </c>
      <c r="D9" s="119">
        <v>-20539</v>
      </c>
      <c r="E9" s="120">
        <v>-6481</v>
      </c>
      <c r="F9" s="120">
        <v>-10124</v>
      </c>
      <c r="G9" s="120">
        <f>F9-E9</f>
        <v>-3643</v>
      </c>
      <c r="H9" s="121">
        <f>(F9/E9)*100</f>
        <v>156.21046134855732</v>
      </c>
      <c r="I9" s="117"/>
    </row>
    <row r="10" spans="1:9" s="109" customFormat="1" ht="19.5" customHeight="1">
      <c r="A10" s="44" t="s">
        <v>215</v>
      </c>
      <c r="B10" s="29">
        <v>1012</v>
      </c>
      <c r="C10" s="119">
        <v>-2978</v>
      </c>
      <c r="D10" s="119">
        <v>-3250</v>
      </c>
      <c r="E10" s="120">
        <v>-972</v>
      </c>
      <c r="F10" s="120">
        <v>-1298</v>
      </c>
      <c r="G10" s="120">
        <f>F10-E10</f>
        <v>-326</v>
      </c>
      <c r="H10" s="121">
        <f>(F10/E10)*100</f>
        <v>133.53909465020578</v>
      </c>
      <c r="I10" s="117"/>
    </row>
    <row r="11" spans="1:9" s="109" customFormat="1" ht="19.5" customHeight="1">
      <c r="A11" s="44" t="s">
        <v>216</v>
      </c>
      <c r="B11" s="29">
        <v>1013</v>
      </c>
      <c r="C11" s="119">
        <v>-6160</v>
      </c>
      <c r="D11" s="119">
        <v>-6713</v>
      </c>
      <c r="E11" s="120">
        <v>-1909</v>
      </c>
      <c r="F11" s="120">
        <v>-2422</v>
      </c>
      <c r="G11" s="120">
        <f>F11-E11</f>
        <v>-513</v>
      </c>
      <c r="H11" s="121">
        <f>(F11/E11)*100</f>
        <v>126.87270822420116</v>
      </c>
      <c r="I11" s="117"/>
    </row>
    <row r="12" spans="1:9" s="109" customFormat="1" ht="19.5" customHeight="1">
      <c r="A12" s="44" t="s">
        <v>96</v>
      </c>
      <c r="B12" s="29">
        <v>1014</v>
      </c>
      <c r="C12" s="119">
        <v>-9831</v>
      </c>
      <c r="D12" s="119">
        <v>-13060</v>
      </c>
      <c r="E12" s="120">
        <v>-3971</v>
      </c>
      <c r="F12" s="120">
        <v>-4544</v>
      </c>
      <c r="G12" s="120">
        <f>F12-E12</f>
        <v>-573</v>
      </c>
      <c r="H12" s="121">
        <f>(F12/E12)*100</f>
        <v>114.429614706623</v>
      </c>
      <c r="I12" s="117"/>
    </row>
    <row r="13" spans="1:9" s="109" customFormat="1" ht="19.5" customHeight="1">
      <c r="A13" s="44" t="s">
        <v>97</v>
      </c>
      <c r="B13" s="29">
        <v>1015</v>
      </c>
      <c r="C13" s="119">
        <v>-2014</v>
      </c>
      <c r="D13" s="119">
        <v>-2690</v>
      </c>
      <c r="E13" s="120">
        <v>-874</v>
      </c>
      <c r="F13" s="120">
        <v>-938</v>
      </c>
      <c r="G13" s="120">
        <f>F13-E13</f>
        <v>-64</v>
      </c>
      <c r="H13" s="121">
        <f>(F13/E13)*100</f>
        <v>107.32265446224257</v>
      </c>
      <c r="I13" s="117"/>
    </row>
    <row r="14" spans="1:9" s="109" customFormat="1" ht="12.75">
      <c r="A14" s="44" t="s">
        <v>217</v>
      </c>
      <c r="B14" s="29">
        <v>1016</v>
      </c>
      <c r="C14" s="119">
        <v>-1618</v>
      </c>
      <c r="D14" s="119">
        <v>-2584</v>
      </c>
      <c r="E14" s="120">
        <v>-519</v>
      </c>
      <c r="F14" s="120">
        <v>-849</v>
      </c>
      <c r="G14" s="120">
        <f>F14-E14</f>
        <v>-330</v>
      </c>
      <c r="H14" s="121">
        <f>(F14/E14)*100</f>
        <v>163.58381502890174</v>
      </c>
      <c r="I14" s="117"/>
    </row>
    <row r="15" spans="1:9" s="109" customFormat="1" ht="19.5" customHeight="1">
      <c r="A15" s="44" t="s">
        <v>218</v>
      </c>
      <c r="B15" s="29">
        <v>1017</v>
      </c>
      <c r="C15" s="119">
        <v>-5583</v>
      </c>
      <c r="D15" s="119">
        <v>-6172</v>
      </c>
      <c r="E15" s="120">
        <v>-1981</v>
      </c>
      <c r="F15" s="120">
        <v>-2240</v>
      </c>
      <c r="G15" s="120">
        <f>F15-E15</f>
        <v>-259</v>
      </c>
      <c r="H15" s="121">
        <f>(F15/E15)*100</f>
        <v>113.07420494699647</v>
      </c>
      <c r="I15" s="117"/>
    </row>
    <row r="16" spans="1:9" s="109" customFormat="1" ht="19.5" customHeight="1">
      <c r="A16" s="44" t="s">
        <v>219</v>
      </c>
      <c r="B16" s="29">
        <v>1018</v>
      </c>
      <c r="C16" s="119">
        <v>-3410</v>
      </c>
      <c r="D16" s="119">
        <v>-3630</v>
      </c>
      <c r="E16" s="120">
        <v>-945</v>
      </c>
      <c r="F16" s="120">
        <v>-1348</v>
      </c>
      <c r="G16" s="120">
        <f>F16-E16</f>
        <v>-403</v>
      </c>
      <c r="H16" s="121">
        <f>(F16/E16)*100</f>
        <v>142.64550264550263</v>
      </c>
      <c r="I16" s="117"/>
    </row>
    <row r="17" spans="1:9" s="109" customFormat="1" ht="19.5" customHeight="1">
      <c r="A17" s="44" t="s">
        <v>220</v>
      </c>
      <c r="B17" s="29"/>
      <c r="C17" s="119">
        <v>-643</v>
      </c>
      <c r="D17" s="119">
        <v>-988</v>
      </c>
      <c r="E17" s="120">
        <v>-190</v>
      </c>
      <c r="F17" s="120">
        <v>-333</v>
      </c>
      <c r="G17" s="120">
        <f>F17-E17</f>
        <v>-143</v>
      </c>
      <c r="H17" s="121">
        <f>(F17/E17)*100</f>
        <v>175.26315789473682</v>
      </c>
      <c r="I17" s="117"/>
    </row>
    <row r="18" spans="1:9" s="109" customFormat="1" ht="19.5" customHeight="1">
      <c r="A18" s="44" t="s">
        <v>221</v>
      </c>
      <c r="B18" s="29"/>
      <c r="C18" s="119">
        <v>-220</v>
      </c>
      <c r="D18" s="119">
        <v>-222</v>
      </c>
      <c r="E18" s="120">
        <v>-15</v>
      </c>
      <c r="F18" s="120">
        <v>-17</v>
      </c>
      <c r="G18" s="120">
        <f>F18-E18</f>
        <v>-2</v>
      </c>
      <c r="H18" s="121">
        <f>(F18/E18)*100</f>
        <v>113.33333333333333</v>
      </c>
      <c r="I18" s="117"/>
    </row>
    <row r="19" spans="1:9" s="109" customFormat="1" ht="19.5" customHeight="1">
      <c r="A19" s="44" t="s">
        <v>222</v>
      </c>
      <c r="B19" s="29"/>
      <c r="C19" s="119">
        <v>-1</v>
      </c>
      <c r="D19" s="119">
        <v>-14</v>
      </c>
      <c r="E19" s="120">
        <v>-4</v>
      </c>
      <c r="F19" s="120">
        <v>-14</v>
      </c>
      <c r="G19" s="120">
        <f>F19-E19</f>
        <v>-10</v>
      </c>
      <c r="H19" s="121">
        <f>(F19/E19)*100</f>
        <v>350</v>
      </c>
      <c r="I19" s="117"/>
    </row>
    <row r="20" spans="1:9" s="109" customFormat="1" ht="19.5" customHeight="1">
      <c r="A20" s="44" t="s">
        <v>223</v>
      </c>
      <c r="B20" s="29"/>
      <c r="C20" s="119">
        <v>-445</v>
      </c>
      <c r="D20" s="119">
        <v>-371</v>
      </c>
      <c r="E20" s="120">
        <v>-175</v>
      </c>
      <c r="F20" s="120">
        <v>-208</v>
      </c>
      <c r="G20" s="120">
        <f>F20-E20</f>
        <v>-33</v>
      </c>
      <c r="H20" s="121">
        <f>(F20/E20)*100</f>
        <v>118.85714285714286</v>
      </c>
      <c r="I20" s="117"/>
    </row>
    <row r="21" spans="1:9" s="109" customFormat="1" ht="19.5" customHeight="1">
      <c r="A21" s="44" t="s">
        <v>224</v>
      </c>
      <c r="B21" s="29"/>
      <c r="C21" s="119">
        <v>-22</v>
      </c>
      <c r="D21" s="119">
        <v>-8</v>
      </c>
      <c r="E21" s="120">
        <v>-6</v>
      </c>
      <c r="F21" s="120">
        <v>0</v>
      </c>
      <c r="G21" s="120">
        <f>F21-E21</f>
        <v>6</v>
      </c>
      <c r="H21" s="121">
        <f>(F21/E21)*100</f>
        <v>0</v>
      </c>
      <c r="I21" s="117"/>
    </row>
    <row r="22" spans="1:9" s="109" customFormat="1" ht="19.5" customHeight="1">
      <c r="A22" s="44" t="s">
        <v>225</v>
      </c>
      <c r="B22" s="29"/>
      <c r="C22" s="119">
        <v>-25</v>
      </c>
      <c r="D22" s="119">
        <v>-41</v>
      </c>
      <c r="E22" s="120">
        <v>-10</v>
      </c>
      <c r="F22" s="120">
        <v>-28</v>
      </c>
      <c r="G22" s="120">
        <f>F22-E22</f>
        <v>-18</v>
      </c>
      <c r="H22" s="121">
        <f>(F22/E22)*100</f>
        <v>280</v>
      </c>
      <c r="I22" s="117"/>
    </row>
    <row r="23" spans="1:9" s="109" customFormat="1" ht="19.5" customHeight="1">
      <c r="A23" s="44" t="s">
        <v>226</v>
      </c>
      <c r="B23" s="29"/>
      <c r="C23" s="119">
        <v>-1328</v>
      </c>
      <c r="D23" s="119">
        <v>-1195</v>
      </c>
      <c r="E23" s="120">
        <v>-408</v>
      </c>
      <c r="F23" s="120">
        <v>-429</v>
      </c>
      <c r="G23" s="120">
        <f>F23-E23</f>
        <v>-21</v>
      </c>
      <c r="H23" s="121">
        <f>(F23/E23)*100</f>
        <v>105.14705882352942</v>
      </c>
      <c r="I23" s="117"/>
    </row>
    <row r="24" spans="1:9" s="109" customFormat="1" ht="19.5" customHeight="1">
      <c r="A24" s="44" t="s">
        <v>227</v>
      </c>
      <c r="B24" s="29"/>
      <c r="C24" s="119">
        <v>-727</v>
      </c>
      <c r="D24" s="119">
        <v>-791</v>
      </c>
      <c r="E24" s="120">
        <v>-137</v>
      </c>
      <c r="F24" s="120">
        <v>-319</v>
      </c>
      <c r="G24" s="120">
        <f>F24-E24</f>
        <v>-182</v>
      </c>
      <c r="H24" s="121">
        <f>(F24/E24)*100</f>
        <v>232.84671532846716</v>
      </c>
      <c r="I24" s="117"/>
    </row>
    <row r="25" spans="1:9" s="33" customFormat="1" ht="19.5" customHeight="1">
      <c r="A25" s="47" t="s">
        <v>228</v>
      </c>
      <c r="B25" s="122">
        <v>1020</v>
      </c>
      <c r="C25" s="123">
        <f>SUM(C7,C8)</f>
        <v>7577</v>
      </c>
      <c r="D25" s="123">
        <f>SUM(D7,D8)</f>
        <v>7341</v>
      </c>
      <c r="E25" s="123">
        <f>SUM(E7,E8)</f>
        <v>6360</v>
      </c>
      <c r="F25" s="123">
        <f>SUM(F7,F8)</f>
        <v>2816</v>
      </c>
      <c r="G25" s="114">
        <f>F25-E25</f>
        <v>-3544</v>
      </c>
      <c r="H25" s="116">
        <f>(F25/E25)*100</f>
        <v>44.27672955974843</v>
      </c>
      <c r="I25" s="124"/>
    </row>
    <row r="26" spans="1:9" ht="19.5" customHeight="1">
      <c r="A26" s="44" t="s">
        <v>60</v>
      </c>
      <c r="B26" s="16">
        <v>1030</v>
      </c>
      <c r="C26" s="118">
        <f>SUM(C27:C46,C48)</f>
        <v>-2760</v>
      </c>
      <c r="D26" s="118">
        <f>SUM(D27:D46,D48)</f>
        <v>-3624</v>
      </c>
      <c r="E26" s="118">
        <f>SUM(E27:E46,E48)</f>
        <v>-1073</v>
      </c>
      <c r="F26" s="118">
        <f>SUM(F27:F46,F48)</f>
        <v>-1310</v>
      </c>
      <c r="G26" s="114">
        <f>F26-E26</f>
        <v>-237</v>
      </c>
      <c r="H26" s="116">
        <f>(F26/E26)*100</f>
        <v>122.08760484622555</v>
      </c>
      <c r="I26" s="117"/>
    </row>
    <row r="27" spans="1:9" ht="19.5" customHeight="1">
      <c r="A27" s="44" t="s">
        <v>61</v>
      </c>
      <c r="B27" s="16">
        <v>1031</v>
      </c>
      <c r="C27" s="120">
        <v>0</v>
      </c>
      <c r="D27" s="120">
        <v>0</v>
      </c>
      <c r="E27" s="120">
        <v>0</v>
      </c>
      <c r="F27" s="120">
        <v>0</v>
      </c>
      <c r="G27" s="120">
        <f>F27-E27</f>
        <v>0</v>
      </c>
      <c r="H27" s="121" t="e">
        <f>(F27/E27)*100</f>
        <v>#DIV/0!</v>
      </c>
      <c r="I27" s="117"/>
    </row>
    <row r="28" spans="1:9" ht="19.5" customHeight="1">
      <c r="A28" s="44" t="s">
        <v>62</v>
      </c>
      <c r="B28" s="16">
        <v>1032</v>
      </c>
      <c r="C28" s="120">
        <v>0</v>
      </c>
      <c r="D28" s="120">
        <v>0</v>
      </c>
      <c r="E28" s="120">
        <v>0</v>
      </c>
      <c r="F28" s="120">
        <v>0</v>
      </c>
      <c r="G28" s="120">
        <f>F28-E28</f>
        <v>0</v>
      </c>
      <c r="H28" s="121" t="e">
        <f>(F28/E28)*100</f>
        <v>#DIV/0!</v>
      </c>
      <c r="I28" s="117"/>
    </row>
    <row r="29" spans="1:9" ht="19.5" customHeight="1">
      <c r="A29" s="44" t="s">
        <v>63</v>
      </c>
      <c r="B29" s="16">
        <v>1033</v>
      </c>
      <c r="C29" s="120">
        <v>0</v>
      </c>
      <c r="D29" s="120">
        <v>0</v>
      </c>
      <c r="E29" s="120">
        <v>0</v>
      </c>
      <c r="F29" s="120">
        <v>0</v>
      </c>
      <c r="G29" s="120">
        <f>F29-E29</f>
        <v>0</v>
      </c>
      <c r="H29" s="121" t="e">
        <f>(F29/E29)*100</f>
        <v>#DIV/0!</v>
      </c>
      <c r="I29" s="117"/>
    </row>
    <row r="30" spans="1:9" ht="19.5" customHeight="1">
      <c r="A30" s="44" t="s">
        <v>64</v>
      </c>
      <c r="B30" s="16">
        <v>1034</v>
      </c>
      <c r="C30" s="120">
        <v>0</v>
      </c>
      <c r="D30" s="120">
        <v>0</v>
      </c>
      <c r="E30" s="120">
        <v>0</v>
      </c>
      <c r="F30" s="120">
        <v>0</v>
      </c>
      <c r="G30" s="120">
        <f>F30-E30</f>
        <v>0</v>
      </c>
      <c r="H30" s="121" t="e">
        <f>(F30/E30)*100</f>
        <v>#DIV/0!</v>
      </c>
      <c r="I30" s="117"/>
    </row>
    <row r="31" spans="1:9" ht="19.5" customHeight="1">
      <c r="A31" s="44" t="s">
        <v>65</v>
      </c>
      <c r="B31" s="16">
        <v>1035</v>
      </c>
      <c r="C31" s="120">
        <v>0</v>
      </c>
      <c r="D31" s="120">
        <v>0</v>
      </c>
      <c r="E31" s="120">
        <v>0</v>
      </c>
      <c r="F31" s="120">
        <v>0</v>
      </c>
      <c r="G31" s="120">
        <f>F31-E31</f>
        <v>0</v>
      </c>
      <c r="H31" s="121" t="e">
        <f>(F31/E31)*100</f>
        <v>#DIV/0!</v>
      </c>
      <c r="I31" s="117"/>
    </row>
    <row r="32" spans="1:9" s="109" customFormat="1" ht="19.5" customHeight="1">
      <c r="A32" s="44" t="s">
        <v>229</v>
      </c>
      <c r="B32" s="16">
        <v>1036</v>
      </c>
      <c r="C32" s="119">
        <v>-82</v>
      </c>
      <c r="D32" s="119">
        <v>-86</v>
      </c>
      <c r="E32" s="119">
        <v>-30</v>
      </c>
      <c r="F32" s="119">
        <v>-41</v>
      </c>
      <c r="G32" s="120">
        <f>F32-E32</f>
        <v>-11</v>
      </c>
      <c r="H32" s="121">
        <f>(F32/E32)*100</f>
        <v>136.66666666666666</v>
      </c>
      <c r="I32" s="117"/>
    </row>
    <row r="33" spans="1:9" s="109" customFormat="1" ht="19.5" customHeight="1">
      <c r="A33" s="44" t="s">
        <v>230</v>
      </c>
      <c r="B33" s="16">
        <v>1037</v>
      </c>
      <c r="C33" s="119">
        <v>-41</v>
      </c>
      <c r="D33" s="119">
        <v>-33</v>
      </c>
      <c r="E33" s="119">
        <v>-24</v>
      </c>
      <c r="F33" s="119">
        <v>-14</v>
      </c>
      <c r="G33" s="120">
        <f>F33-E33</f>
        <v>10</v>
      </c>
      <c r="H33" s="121">
        <f>(F33/E33)*100</f>
        <v>58.333333333333336</v>
      </c>
      <c r="I33" s="117"/>
    </row>
    <row r="34" spans="1:9" s="109" customFormat="1" ht="19.5" customHeight="1">
      <c r="A34" s="44" t="s">
        <v>231</v>
      </c>
      <c r="B34" s="16">
        <v>1038</v>
      </c>
      <c r="C34" s="119">
        <v>-1423</v>
      </c>
      <c r="D34" s="119">
        <v>-2047</v>
      </c>
      <c r="E34" s="119">
        <v>-585</v>
      </c>
      <c r="F34" s="119">
        <v>-708</v>
      </c>
      <c r="G34" s="120">
        <f>F34-E34</f>
        <v>-123</v>
      </c>
      <c r="H34" s="121">
        <f>(F34/E34)*100</f>
        <v>121.02564102564102</v>
      </c>
      <c r="I34" s="117"/>
    </row>
    <row r="35" spans="1:9" s="109" customFormat="1" ht="19.5" customHeight="1">
      <c r="A35" s="44" t="s">
        <v>232</v>
      </c>
      <c r="B35" s="16">
        <v>1039</v>
      </c>
      <c r="C35" s="119">
        <v>-305</v>
      </c>
      <c r="D35" s="119">
        <v>-440</v>
      </c>
      <c r="E35" s="119">
        <v>-129</v>
      </c>
      <c r="F35" s="119">
        <v>-154</v>
      </c>
      <c r="G35" s="120">
        <f>F35-E35</f>
        <v>-25</v>
      </c>
      <c r="H35" s="121">
        <f>(F35/E35)*100</f>
        <v>119.3798449612403</v>
      </c>
      <c r="I35" s="117"/>
    </row>
    <row r="36" spans="1:9" s="109" customFormat="1" ht="42.75" customHeight="1">
      <c r="A36" s="44" t="s">
        <v>233</v>
      </c>
      <c r="B36" s="16">
        <v>1040</v>
      </c>
      <c r="C36" s="119">
        <v>-127</v>
      </c>
      <c r="D36" s="119">
        <v>-185</v>
      </c>
      <c r="E36" s="119">
        <v>-54</v>
      </c>
      <c r="F36" s="119">
        <v>-47</v>
      </c>
      <c r="G36" s="120">
        <f>F36-E36</f>
        <v>7</v>
      </c>
      <c r="H36" s="121">
        <f>(F36/E36)*100</f>
        <v>87.03703703703704</v>
      </c>
      <c r="I36" s="117"/>
    </row>
    <row r="37" spans="1:9" s="109" customFormat="1" ht="42.75" customHeight="1">
      <c r="A37" s="44" t="s">
        <v>234</v>
      </c>
      <c r="B37" s="16">
        <v>1041</v>
      </c>
      <c r="C37" s="119">
        <v>0</v>
      </c>
      <c r="D37" s="119">
        <v>0</v>
      </c>
      <c r="E37" s="119">
        <v>0</v>
      </c>
      <c r="F37" s="119">
        <v>0</v>
      </c>
      <c r="G37" s="120">
        <f>F37-E37</f>
        <v>0</v>
      </c>
      <c r="H37" s="121" t="e">
        <f>(F37/E37)*100</f>
        <v>#DIV/0!</v>
      </c>
      <c r="I37" s="117"/>
    </row>
    <row r="38" spans="1:9" s="109" customFormat="1" ht="19.5" customHeight="1">
      <c r="A38" s="44" t="s">
        <v>235</v>
      </c>
      <c r="B38" s="16">
        <v>1042</v>
      </c>
      <c r="C38" s="119">
        <v>0</v>
      </c>
      <c r="D38" s="119">
        <v>0</v>
      </c>
      <c r="E38" s="119">
        <v>0</v>
      </c>
      <c r="F38" s="119">
        <v>0</v>
      </c>
      <c r="G38" s="120">
        <f>F38-E38</f>
        <v>0</v>
      </c>
      <c r="H38" s="121" t="e">
        <f>(F38/E38)*100</f>
        <v>#DIV/0!</v>
      </c>
      <c r="I38" s="117"/>
    </row>
    <row r="39" spans="1:9" s="109" customFormat="1" ht="19.5" customHeight="1">
      <c r="A39" s="44" t="s">
        <v>236</v>
      </c>
      <c r="B39" s="16">
        <v>1043</v>
      </c>
      <c r="C39" s="119">
        <v>0</v>
      </c>
      <c r="D39" s="119">
        <v>0</v>
      </c>
      <c r="E39" s="119">
        <v>0</v>
      </c>
      <c r="F39" s="119">
        <v>0</v>
      </c>
      <c r="G39" s="120">
        <f>F39-E39</f>
        <v>0</v>
      </c>
      <c r="H39" s="121" t="e">
        <f>(F39/E39)*100</f>
        <v>#DIV/0!</v>
      </c>
      <c r="I39" s="117"/>
    </row>
    <row r="40" spans="1:9" s="109" customFormat="1" ht="19.5" customHeight="1">
      <c r="A40" s="44" t="s">
        <v>237</v>
      </c>
      <c r="B40" s="16">
        <v>1044</v>
      </c>
      <c r="C40" s="119">
        <v>-22</v>
      </c>
      <c r="D40" s="119">
        <v>-20</v>
      </c>
      <c r="E40" s="119">
        <v>-6</v>
      </c>
      <c r="F40" s="119">
        <v>-9</v>
      </c>
      <c r="G40" s="120">
        <f>F40-E40</f>
        <v>-3</v>
      </c>
      <c r="H40" s="121">
        <f>(F40/E40)*100</f>
        <v>150</v>
      </c>
      <c r="I40" s="117"/>
    </row>
    <row r="41" spans="1:9" s="109" customFormat="1" ht="19.5" customHeight="1">
      <c r="A41" s="44" t="s">
        <v>238</v>
      </c>
      <c r="B41" s="16">
        <v>1045</v>
      </c>
      <c r="C41" s="119">
        <v>-12</v>
      </c>
      <c r="D41" s="119">
        <v>-66</v>
      </c>
      <c r="E41" s="119">
        <v>-17</v>
      </c>
      <c r="F41" s="119">
        <v>-9</v>
      </c>
      <c r="G41" s="120">
        <f>F41-E41</f>
        <v>8</v>
      </c>
      <c r="H41" s="121">
        <f>(F41/E41)*100</f>
        <v>52.94117647058824</v>
      </c>
      <c r="I41" s="117"/>
    </row>
    <row r="42" spans="1:9" s="109" customFormat="1" ht="19.5" customHeight="1">
      <c r="A42" s="44" t="s">
        <v>239</v>
      </c>
      <c r="B42" s="16">
        <v>1046</v>
      </c>
      <c r="C42" s="119">
        <v>-38</v>
      </c>
      <c r="D42" s="119">
        <v>-24</v>
      </c>
      <c r="E42" s="119">
        <v>-14</v>
      </c>
      <c r="F42" s="119">
        <v>-14</v>
      </c>
      <c r="G42" s="120">
        <f>F42-E42</f>
        <v>0</v>
      </c>
      <c r="H42" s="121">
        <f>(F42/E42)*100</f>
        <v>100</v>
      </c>
      <c r="I42" s="117"/>
    </row>
    <row r="43" spans="1:9" s="109" customFormat="1" ht="19.5" customHeight="1">
      <c r="A43" s="44" t="s">
        <v>240</v>
      </c>
      <c r="B43" s="16">
        <v>1047</v>
      </c>
      <c r="C43" s="119">
        <v>-1</v>
      </c>
      <c r="D43" s="119">
        <v>-3</v>
      </c>
      <c r="E43" s="119">
        <v>-2</v>
      </c>
      <c r="F43" s="119">
        <v>-3</v>
      </c>
      <c r="G43" s="120">
        <f>F43-E43</f>
        <v>-1</v>
      </c>
      <c r="H43" s="121">
        <f>(F43/E43)*100</f>
        <v>150</v>
      </c>
      <c r="I43" s="117"/>
    </row>
    <row r="44" spans="1:9" s="109" customFormat="1" ht="19.5" customHeight="1">
      <c r="A44" s="44" t="s">
        <v>241</v>
      </c>
      <c r="B44" s="16">
        <v>1048</v>
      </c>
      <c r="C44" s="119">
        <v>0</v>
      </c>
      <c r="D44" s="119">
        <v>-46</v>
      </c>
      <c r="E44" s="119">
        <v>0</v>
      </c>
      <c r="F44" s="119">
        <v>-5</v>
      </c>
      <c r="G44" s="120">
        <f>F44-E44</f>
        <v>-5</v>
      </c>
      <c r="H44" s="121" t="e">
        <f>(F44/E44)*100</f>
        <v>#DIV/0!</v>
      </c>
      <c r="I44" s="117"/>
    </row>
    <row r="45" spans="1:9" s="109" customFormat="1" ht="19.5" customHeight="1">
      <c r="A45" s="44" t="s">
        <v>242</v>
      </c>
      <c r="B45" s="16">
        <v>1049</v>
      </c>
      <c r="C45" s="119">
        <v>-25</v>
      </c>
      <c r="D45" s="119">
        <v>-16</v>
      </c>
      <c r="E45" s="119">
        <v>-27</v>
      </c>
      <c r="F45" s="119">
        <v>-8</v>
      </c>
      <c r="G45" s="120">
        <f>F45-E45</f>
        <v>19</v>
      </c>
      <c r="H45" s="121">
        <f>(F45/E45)*100</f>
        <v>29.629629629629626</v>
      </c>
      <c r="I45" s="117"/>
    </row>
    <row r="46" spans="1:9" s="109" customFormat="1" ht="42.75" customHeight="1">
      <c r="A46" s="44" t="s">
        <v>243</v>
      </c>
      <c r="B46" s="16">
        <v>1050</v>
      </c>
      <c r="C46" s="119">
        <v>-99</v>
      </c>
      <c r="D46" s="119">
        <v>-100</v>
      </c>
      <c r="E46" s="119" t="s">
        <v>244</v>
      </c>
      <c r="F46" s="119">
        <v>-33</v>
      </c>
      <c r="G46" s="120" t="e">
        <f>F46-E46</f>
        <v>#VALUE!</v>
      </c>
      <c r="H46" s="121" t="e">
        <f>(F46/E46)*100</f>
        <v>#VALUE!</v>
      </c>
      <c r="I46" s="117"/>
    </row>
    <row r="47" spans="1:9" s="109" customFormat="1" ht="19.5" customHeight="1">
      <c r="A47" s="44" t="s">
        <v>245</v>
      </c>
      <c r="B47" s="16" t="s">
        <v>246</v>
      </c>
      <c r="C47" s="119">
        <v>0</v>
      </c>
      <c r="D47" s="119">
        <v>0</v>
      </c>
      <c r="E47" s="119">
        <v>0</v>
      </c>
      <c r="F47" s="119">
        <v>0</v>
      </c>
      <c r="G47" s="120">
        <f>F47-E47</f>
        <v>0</v>
      </c>
      <c r="H47" s="121" t="e">
        <f>(F47/E47)*100</f>
        <v>#DIV/0!</v>
      </c>
      <c r="I47" s="117"/>
    </row>
    <row r="48" spans="1:9" s="109" customFormat="1" ht="19.5" customHeight="1">
      <c r="A48" s="44" t="s">
        <v>247</v>
      </c>
      <c r="B48" s="16">
        <v>1051</v>
      </c>
      <c r="C48" s="119">
        <v>-585</v>
      </c>
      <c r="D48" s="119">
        <v>-558</v>
      </c>
      <c r="E48" s="119">
        <v>-185</v>
      </c>
      <c r="F48" s="119">
        <v>-265</v>
      </c>
      <c r="G48" s="120">
        <f>F48-E48</f>
        <v>-80</v>
      </c>
      <c r="H48" s="121">
        <f>(F48/E48)*100</f>
        <v>143.24324324324326</v>
      </c>
      <c r="I48" s="117"/>
    </row>
    <row r="49" spans="1:9" s="109" customFormat="1" ht="19.5" customHeight="1">
      <c r="A49" s="44" t="s">
        <v>248</v>
      </c>
      <c r="B49" s="16"/>
      <c r="C49" s="119">
        <v>-151</v>
      </c>
      <c r="D49" s="119">
        <v>-163</v>
      </c>
      <c r="E49" s="119">
        <v>-56</v>
      </c>
      <c r="F49" s="119">
        <v>-115</v>
      </c>
      <c r="G49" s="120">
        <f>F49-E49</f>
        <v>-59</v>
      </c>
      <c r="H49" s="121">
        <f>(F49/E49)*100</f>
        <v>205.35714285714283</v>
      </c>
      <c r="I49" s="117"/>
    </row>
    <row r="50" spans="1:9" s="109" customFormat="1" ht="19.5" customHeight="1">
      <c r="A50" s="44" t="s">
        <v>249</v>
      </c>
      <c r="B50" s="16"/>
      <c r="C50" s="119">
        <v>-72</v>
      </c>
      <c r="D50" s="119">
        <v>-2</v>
      </c>
      <c r="E50" s="119">
        <v>-1</v>
      </c>
      <c r="F50" s="119">
        <v>-2</v>
      </c>
      <c r="G50" s="120">
        <f>F50-E50</f>
        <v>-1</v>
      </c>
      <c r="H50" s="121">
        <f>(F50/E50)*100</f>
        <v>200</v>
      </c>
      <c r="I50" s="117"/>
    </row>
    <row r="51" spans="1:9" s="109" customFormat="1" ht="19.5" customHeight="1">
      <c r="A51" s="44" t="s">
        <v>250</v>
      </c>
      <c r="B51" s="16"/>
      <c r="C51" s="119">
        <v>-194</v>
      </c>
      <c r="D51" s="119">
        <v>-177</v>
      </c>
      <c r="E51" s="119">
        <v>-80</v>
      </c>
      <c r="F51" s="119">
        <v>-53</v>
      </c>
      <c r="G51" s="120">
        <f>F51-E51</f>
        <v>27</v>
      </c>
      <c r="H51" s="121">
        <f>(F51/E51)*100</f>
        <v>66.25</v>
      </c>
      <c r="I51" s="117"/>
    </row>
    <row r="52" spans="1:9" s="109" customFormat="1" ht="19.5" customHeight="1">
      <c r="A52" s="44" t="s">
        <v>251</v>
      </c>
      <c r="B52" s="16"/>
      <c r="C52" s="119">
        <v>-94</v>
      </c>
      <c r="D52" s="119">
        <v>-114</v>
      </c>
      <c r="E52" s="119">
        <v>-33</v>
      </c>
      <c r="F52" s="119">
        <v>-50</v>
      </c>
      <c r="G52" s="120">
        <f>F52-E52</f>
        <v>-17</v>
      </c>
      <c r="H52" s="121">
        <f>(F52/E52)*100</f>
        <v>151.5151515151515</v>
      </c>
      <c r="I52" s="117"/>
    </row>
    <row r="53" spans="1:9" s="109" customFormat="1" ht="19.5" customHeight="1">
      <c r="A53" s="44" t="s">
        <v>252</v>
      </c>
      <c r="B53" s="16"/>
      <c r="C53" s="119">
        <v>-74</v>
      </c>
      <c r="D53" s="119">
        <v>-102</v>
      </c>
      <c r="E53" s="119">
        <v>-15</v>
      </c>
      <c r="F53" s="119">
        <v>-45</v>
      </c>
      <c r="G53" s="120">
        <f>F53-E53</f>
        <v>-30</v>
      </c>
      <c r="H53" s="121">
        <f>(F53/E53)*100</f>
        <v>300</v>
      </c>
      <c r="I53" s="117"/>
    </row>
    <row r="54" spans="1:9" ht="19.5" customHeight="1">
      <c r="A54" s="44" t="s">
        <v>253</v>
      </c>
      <c r="B54" s="16">
        <v>1060</v>
      </c>
      <c r="C54" s="118">
        <f>SUM(C55:C61)</f>
        <v>-2921</v>
      </c>
      <c r="D54" s="118">
        <f>SUM(D55:D61)</f>
        <v>-3739</v>
      </c>
      <c r="E54" s="118">
        <f>SUM(E55:E61)</f>
        <v>-1074</v>
      </c>
      <c r="F54" s="118">
        <f>SUM(F55:F61)</f>
        <v>-1370</v>
      </c>
      <c r="G54" s="114">
        <f>F54-E54</f>
        <v>-296</v>
      </c>
      <c r="H54" s="116">
        <f>(F54/E54)*100</f>
        <v>127.56052141527002</v>
      </c>
      <c r="I54" s="117"/>
    </row>
    <row r="55" spans="1:9" s="109" customFormat="1" ht="19.5" customHeight="1">
      <c r="A55" s="44" t="s">
        <v>254</v>
      </c>
      <c r="B55" s="16">
        <v>1061</v>
      </c>
      <c r="C55" s="120">
        <v>0</v>
      </c>
      <c r="D55" s="120">
        <v>0</v>
      </c>
      <c r="E55" s="120">
        <v>0</v>
      </c>
      <c r="F55" s="120">
        <v>0</v>
      </c>
      <c r="G55" s="120">
        <f>F55-E55</f>
        <v>0</v>
      </c>
      <c r="H55" s="121" t="e">
        <f>(F55/E55)*100</f>
        <v>#DIV/0!</v>
      </c>
      <c r="I55" s="117"/>
    </row>
    <row r="56" spans="1:9" s="109" customFormat="1" ht="19.5" customHeight="1">
      <c r="A56" s="44" t="s">
        <v>255</v>
      </c>
      <c r="B56" s="16">
        <v>1062</v>
      </c>
      <c r="C56" s="120">
        <v>0</v>
      </c>
      <c r="D56" s="120">
        <v>0</v>
      </c>
      <c r="E56" s="120">
        <v>0</v>
      </c>
      <c r="F56" s="120">
        <v>0</v>
      </c>
      <c r="G56" s="120">
        <f>F56-E56</f>
        <v>0</v>
      </c>
      <c r="H56" s="121" t="e">
        <f>(F56/E56)*100</f>
        <v>#DIV/0!</v>
      </c>
      <c r="I56" s="117"/>
    </row>
    <row r="57" spans="1:9" s="109" customFormat="1" ht="19.5" customHeight="1">
      <c r="A57" s="44" t="s">
        <v>231</v>
      </c>
      <c r="B57" s="16">
        <v>1063</v>
      </c>
      <c r="C57" s="119">
        <v>-1845</v>
      </c>
      <c r="D57" s="119">
        <v>-2433</v>
      </c>
      <c r="E57" s="119">
        <v>-714</v>
      </c>
      <c r="F57" s="119">
        <v>-870</v>
      </c>
      <c r="G57" s="120">
        <f>F57-E57</f>
        <v>-156</v>
      </c>
      <c r="H57" s="121">
        <f>(F57/E57)*100</f>
        <v>121.84873949579831</v>
      </c>
      <c r="I57" s="117"/>
    </row>
    <row r="58" spans="1:9" s="109" customFormat="1" ht="19.5" customHeight="1">
      <c r="A58" s="44" t="s">
        <v>232</v>
      </c>
      <c r="B58" s="16">
        <v>1064</v>
      </c>
      <c r="C58" s="119">
        <v>-385</v>
      </c>
      <c r="D58" s="119">
        <v>-517</v>
      </c>
      <c r="E58" s="119">
        <v>-157</v>
      </c>
      <c r="F58" s="119">
        <v>-187</v>
      </c>
      <c r="G58" s="120">
        <f>F58-E58</f>
        <v>-30</v>
      </c>
      <c r="H58" s="121">
        <f>(F58/E58)*100</f>
        <v>119.10828025477707</v>
      </c>
      <c r="I58" s="117"/>
    </row>
    <row r="59" spans="1:9" s="109" customFormat="1" ht="19.5" customHeight="1">
      <c r="A59" s="44" t="s">
        <v>256</v>
      </c>
      <c r="B59" s="16">
        <v>1065</v>
      </c>
      <c r="C59" s="119">
        <v>-177</v>
      </c>
      <c r="D59" s="119">
        <v>-186</v>
      </c>
      <c r="E59" s="119">
        <v>-1</v>
      </c>
      <c r="F59" s="119">
        <v>-66</v>
      </c>
      <c r="G59" s="120">
        <f>F59-E59</f>
        <v>-65</v>
      </c>
      <c r="H59" s="121">
        <f>(F59/E59)*100</f>
        <v>6600</v>
      </c>
      <c r="I59" s="117"/>
    </row>
    <row r="60" spans="1:9" s="109" customFormat="1" ht="19.5" customHeight="1">
      <c r="A60" s="44" t="s">
        <v>257</v>
      </c>
      <c r="B60" s="16">
        <v>1066</v>
      </c>
      <c r="C60" s="119">
        <v>0</v>
      </c>
      <c r="D60" s="119">
        <v>0</v>
      </c>
      <c r="E60" s="119">
        <v>0</v>
      </c>
      <c r="F60" s="119">
        <v>0</v>
      </c>
      <c r="G60" s="120">
        <f>F60-E60</f>
        <v>0</v>
      </c>
      <c r="H60" s="121" t="e">
        <f>(F60/E60)*100</f>
        <v>#DIV/0!</v>
      </c>
      <c r="I60" s="117"/>
    </row>
    <row r="61" spans="1:9" s="109" customFormat="1" ht="19.5" customHeight="1">
      <c r="A61" s="44" t="s">
        <v>258</v>
      </c>
      <c r="B61" s="16">
        <v>1067</v>
      </c>
      <c r="C61" s="119">
        <v>-514</v>
      </c>
      <c r="D61" s="119">
        <f>(D62+D63+D64+D65+D66+D67+D68+D69)</f>
        <v>-603</v>
      </c>
      <c r="E61" s="119">
        <f>(E62+E63+E64+E65+E66+E67+E68+E69)</f>
        <v>-202</v>
      </c>
      <c r="F61" s="119">
        <f>(F62+F63+F64+F65+F66+F67+F68+F69)</f>
        <v>-247</v>
      </c>
      <c r="G61" s="120">
        <f>F61-E61</f>
        <v>-45</v>
      </c>
      <c r="H61" s="121">
        <f>(F61/E61)*100</f>
        <v>122.27722772277228</v>
      </c>
      <c r="I61" s="117"/>
    </row>
    <row r="62" spans="1:9" s="109" customFormat="1" ht="19.5" customHeight="1">
      <c r="A62" s="44" t="s">
        <v>259</v>
      </c>
      <c r="B62" s="16"/>
      <c r="C62" s="119">
        <v>-65</v>
      </c>
      <c r="D62" s="119">
        <v>-76</v>
      </c>
      <c r="E62" s="119">
        <v>-21</v>
      </c>
      <c r="F62" s="119">
        <v>-25</v>
      </c>
      <c r="G62" s="120">
        <f>F62-E62</f>
        <v>-4</v>
      </c>
      <c r="H62" s="121">
        <f>(F62/E62)*100</f>
        <v>119.04761904761905</v>
      </c>
      <c r="I62" s="117"/>
    </row>
    <row r="63" spans="1:9" s="109" customFormat="1" ht="19.5" customHeight="1">
      <c r="A63" s="44" t="s">
        <v>260</v>
      </c>
      <c r="B63" s="16"/>
      <c r="C63" s="119">
        <v>-346</v>
      </c>
      <c r="D63" s="119">
        <v>-378</v>
      </c>
      <c r="E63" s="119">
        <v>-159</v>
      </c>
      <c r="F63" s="119">
        <v>-151</v>
      </c>
      <c r="G63" s="120">
        <f>F63-E63</f>
        <v>8</v>
      </c>
      <c r="H63" s="121">
        <f>(F63/E63)*100</f>
        <v>94.9685534591195</v>
      </c>
      <c r="I63" s="117"/>
    </row>
    <row r="64" spans="1:9" s="109" customFormat="1" ht="19.5" customHeight="1">
      <c r="A64" s="44" t="s">
        <v>261</v>
      </c>
      <c r="B64" s="16"/>
      <c r="C64" s="119">
        <v>-20</v>
      </c>
      <c r="D64" s="119">
        <v>-49</v>
      </c>
      <c r="E64" s="119">
        <v>-11</v>
      </c>
      <c r="F64" s="119">
        <v>-34</v>
      </c>
      <c r="G64" s="120">
        <f>F64-E64</f>
        <v>-23</v>
      </c>
      <c r="H64" s="121">
        <f>(F64/E64)*100</f>
        <v>309.09090909090907</v>
      </c>
      <c r="I64" s="117"/>
    </row>
    <row r="65" spans="1:9" s="109" customFormat="1" ht="19.5" customHeight="1">
      <c r="A65" s="44" t="s">
        <v>262</v>
      </c>
      <c r="B65" s="16"/>
      <c r="C65" s="119">
        <v>0</v>
      </c>
      <c r="D65" s="119">
        <v>0</v>
      </c>
      <c r="E65" s="119">
        <v>0</v>
      </c>
      <c r="F65" s="119">
        <v>0</v>
      </c>
      <c r="G65" s="120">
        <f>F65-E65</f>
        <v>0</v>
      </c>
      <c r="H65" s="121" t="e">
        <f>(F65/E65)*100</f>
        <v>#DIV/0!</v>
      </c>
      <c r="I65" s="117"/>
    </row>
    <row r="66" spans="1:9" s="109" customFormat="1" ht="19.5" customHeight="1">
      <c r="A66" s="44" t="s">
        <v>263</v>
      </c>
      <c r="B66" s="16"/>
      <c r="C66" s="119">
        <v>-27</v>
      </c>
      <c r="D66" s="119">
        <v>-25</v>
      </c>
      <c r="E66" s="119">
        <v>0</v>
      </c>
      <c r="F66" s="119">
        <v>-17</v>
      </c>
      <c r="G66" s="120">
        <f>F66-E66</f>
        <v>-17</v>
      </c>
      <c r="H66" s="121" t="e">
        <f>(F66/E66)*100</f>
        <v>#DIV/0!</v>
      </c>
      <c r="I66" s="117"/>
    </row>
    <row r="67" spans="1:9" s="109" customFormat="1" ht="19.5" customHeight="1">
      <c r="A67" s="44" t="s">
        <v>264</v>
      </c>
      <c r="B67" s="16"/>
      <c r="C67" s="119">
        <v>-27</v>
      </c>
      <c r="D67" s="119">
        <v>-23</v>
      </c>
      <c r="E67" s="119">
        <v>0</v>
      </c>
      <c r="F67" s="119">
        <v>-2</v>
      </c>
      <c r="G67" s="120">
        <f>F67-E67</f>
        <v>-2</v>
      </c>
      <c r="H67" s="121" t="e">
        <f>(F67/E67)*100</f>
        <v>#DIV/0!</v>
      </c>
      <c r="I67" s="117"/>
    </row>
    <row r="68" spans="1:9" s="109" customFormat="1" ht="19.5" customHeight="1">
      <c r="A68" s="44" t="s">
        <v>265</v>
      </c>
      <c r="B68" s="16"/>
      <c r="C68" s="119">
        <v>-14</v>
      </c>
      <c r="D68" s="119">
        <v>-16</v>
      </c>
      <c r="E68" s="119">
        <v>-4</v>
      </c>
      <c r="F68" s="119">
        <v>-5</v>
      </c>
      <c r="G68" s="120">
        <f>F68-E68</f>
        <v>-1</v>
      </c>
      <c r="H68" s="121">
        <f>(F68/E68)*100</f>
        <v>125</v>
      </c>
      <c r="I68" s="117"/>
    </row>
    <row r="69" spans="1:9" s="109" customFormat="1" ht="19.5" customHeight="1">
      <c r="A69" s="44" t="s">
        <v>266</v>
      </c>
      <c r="B69" s="16"/>
      <c r="C69" s="119">
        <v>-15</v>
      </c>
      <c r="D69" s="119">
        <v>-36</v>
      </c>
      <c r="E69" s="119">
        <v>-7</v>
      </c>
      <c r="F69" s="119">
        <v>-13</v>
      </c>
      <c r="G69" s="120">
        <f>F69-E69</f>
        <v>-6</v>
      </c>
      <c r="H69" s="121">
        <f>(F69/E69)*100</f>
        <v>185.71428571428572</v>
      </c>
      <c r="I69" s="117"/>
    </row>
    <row r="70" spans="1:9" s="109" customFormat="1" ht="19.5" customHeight="1">
      <c r="A70" s="44" t="s">
        <v>267</v>
      </c>
      <c r="B70" s="16">
        <v>1070</v>
      </c>
      <c r="C70" s="118">
        <f>SUM(C71:C73)</f>
        <v>685</v>
      </c>
      <c r="D70" s="118">
        <f>SUM(D71:D73)</f>
        <v>596</v>
      </c>
      <c r="E70" s="118">
        <f>SUM(E71:E73)</f>
        <v>343</v>
      </c>
      <c r="F70" s="118">
        <f>SUM(F71:F73)</f>
        <v>233</v>
      </c>
      <c r="G70" s="114">
        <f>F70-E70</f>
        <v>-110</v>
      </c>
      <c r="H70" s="116">
        <f>(F70/E70)*100</f>
        <v>67.93002915451895</v>
      </c>
      <c r="I70" s="117"/>
    </row>
    <row r="71" spans="1:9" s="109" customFormat="1" ht="19.5" customHeight="1">
      <c r="A71" s="44" t="s">
        <v>68</v>
      </c>
      <c r="B71" s="16">
        <v>1071</v>
      </c>
      <c r="C71" s="120">
        <v>0</v>
      </c>
      <c r="D71" s="119">
        <v>0</v>
      </c>
      <c r="E71" s="119">
        <v>0</v>
      </c>
      <c r="F71" s="119">
        <v>0</v>
      </c>
      <c r="G71" s="120">
        <f>F71-E71</f>
        <v>0</v>
      </c>
      <c r="H71" s="121" t="e">
        <f>(F71/E71)*100</f>
        <v>#DIV/0!</v>
      </c>
      <c r="I71" s="117"/>
    </row>
    <row r="72" spans="1:9" s="109" customFormat="1" ht="19.5" customHeight="1">
      <c r="A72" s="44" t="s">
        <v>268</v>
      </c>
      <c r="B72" s="16">
        <v>1072</v>
      </c>
      <c r="C72" s="120">
        <v>0</v>
      </c>
      <c r="D72" s="119">
        <v>0</v>
      </c>
      <c r="E72" s="119">
        <v>0</v>
      </c>
      <c r="F72" s="119">
        <v>0</v>
      </c>
      <c r="G72" s="120">
        <f>F72-E72</f>
        <v>0</v>
      </c>
      <c r="H72" s="121" t="e">
        <f>(F72/E72)*100</f>
        <v>#DIV/0!</v>
      </c>
      <c r="I72" s="117"/>
    </row>
    <row r="73" spans="1:9" s="109" customFormat="1" ht="19.5" customHeight="1">
      <c r="A73" s="44" t="s">
        <v>269</v>
      </c>
      <c r="B73" s="16">
        <v>1073</v>
      </c>
      <c r="C73" s="125">
        <f>C74+C75+C76</f>
        <v>685</v>
      </c>
      <c r="D73" s="125">
        <f>D74+D75+D76</f>
        <v>596</v>
      </c>
      <c r="E73" s="125">
        <f>E74+E75+E76</f>
        <v>343</v>
      </c>
      <c r="F73" s="125">
        <f>F74+F75+F76</f>
        <v>233</v>
      </c>
      <c r="G73" s="114">
        <f>F73-E73</f>
        <v>-110</v>
      </c>
      <c r="H73" s="116">
        <f>(F73/E73)*100</f>
        <v>67.93002915451895</v>
      </c>
      <c r="I73" s="117"/>
    </row>
    <row r="74" spans="1:9" s="109" customFormat="1" ht="19.5" customHeight="1">
      <c r="A74" s="44" t="s">
        <v>270</v>
      </c>
      <c r="B74" s="16"/>
      <c r="C74" s="119">
        <v>210</v>
      </c>
      <c r="D74" s="119">
        <v>160</v>
      </c>
      <c r="E74" s="119">
        <v>163</v>
      </c>
      <c r="F74" s="119">
        <v>74</v>
      </c>
      <c r="G74" s="120">
        <f>F74-E74</f>
        <v>-89</v>
      </c>
      <c r="H74" s="121">
        <f>(F74/E74)*100</f>
        <v>45.39877300613497</v>
      </c>
      <c r="I74" s="117"/>
    </row>
    <row r="75" spans="1:9" s="109" customFormat="1" ht="19.5" customHeight="1">
      <c r="A75" s="44" t="s">
        <v>271</v>
      </c>
      <c r="B75" s="16"/>
      <c r="C75" s="119">
        <v>380</v>
      </c>
      <c r="D75" s="119">
        <v>407</v>
      </c>
      <c r="E75" s="119">
        <v>128</v>
      </c>
      <c r="F75" s="119">
        <v>134</v>
      </c>
      <c r="G75" s="120">
        <f>F75-E75</f>
        <v>6</v>
      </c>
      <c r="H75" s="121">
        <f>(F75/E75)*100</f>
        <v>104.6875</v>
      </c>
      <c r="I75" s="117"/>
    </row>
    <row r="76" spans="1:9" s="109" customFormat="1" ht="19.5" customHeight="1">
      <c r="A76" s="44" t="s">
        <v>272</v>
      </c>
      <c r="B76" s="16"/>
      <c r="C76" s="119">
        <v>95</v>
      </c>
      <c r="D76" s="119">
        <v>29</v>
      </c>
      <c r="E76" s="119">
        <v>52</v>
      </c>
      <c r="F76" s="119">
        <v>25</v>
      </c>
      <c r="G76" s="120">
        <f>F76-E76</f>
        <v>-27</v>
      </c>
      <c r="H76" s="121">
        <f>(F76/E76)*100</f>
        <v>48.07692307692308</v>
      </c>
      <c r="I76" s="117"/>
    </row>
    <row r="77" spans="1:9" s="109" customFormat="1" ht="19.5" customHeight="1">
      <c r="A77" s="46" t="s">
        <v>273</v>
      </c>
      <c r="B77" s="16">
        <v>1080</v>
      </c>
      <c r="C77" s="118">
        <f>SUM(C78:C83)</f>
        <v>-241</v>
      </c>
      <c r="D77" s="118">
        <f>SUM(D78:D83)</f>
        <v>-369</v>
      </c>
      <c r="E77" s="118">
        <f>SUM(E78:E83)</f>
        <v>-84</v>
      </c>
      <c r="F77" s="118">
        <f>SUM(F78:F83)</f>
        <v>-127</v>
      </c>
      <c r="G77" s="114">
        <f>F77-E77</f>
        <v>-43</v>
      </c>
      <c r="H77" s="116">
        <f>(F77/E77)*100</f>
        <v>151.19047619047618</v>
      </c>
      <c r="I77" s="117"/>
    </row>
    <row r="78" spans="1:9" s="109" customFormat="1" ht="19.5" customHeight="1">
      <c r="A78" s="44" t="s">
        <v>68</v>
      </c>
      <c r="B78" s="16">
        <v>1081</v>
      </c>
      <c r="C78" s="120">
        <v>0</v>
      </c>
      <c r="D78" s="119">
        <v>0</v>
      </c>
      <c r="E78" s="119">
        <v>0</v>
      </c>
      <c r="F78" s="119">
        <v>0</v>
      </c>
      <c r="G78" s="120">
        <f>F78-E78</f>
        <v>0</v>
      </c>
      <c r="H78" s="121" t="e">
        <f>(F78/E78)*100</f>
        <v>#DIV/0!</v>
      </c>
      <c r="I78" s="117"/>
    </row>
    <row r="79" spans="1:9" s="109" customFormat="1" ht="19.5" customHeight="1">
      <c r="A79" s="44" t="s">
        <v>274</v>
      </c>
      <c r="B79" s="16">
        <v>1082</v>
      </c>
      <c r="C79" s="120">
        <v>0</v>
      </c>
      <c r="D79" s="119">
        <v>0</v>
      </c>
      <c r="E79" s="119">
        <v>0</v>
      </c>
      <c r="F79" s="119">
        <v>0</v>
      </c>
      <c r="G79" s="120">
        <f>F79-E79</f>
        <v>0</v>
      </c>
      <c r="H79" s="121" t="e">
        <f>(F79/E79)*100</f>
        <v>#DIV/0!</v>
      </c>
      <c r="I79" s="117"/>
    </row>
    <row r="80" spans="1:9" s="109" customFormat="1" ht="19.5" customHeight="1">
      <c r="A80" s="44" t="s">
        <v>275</v>
      </c>
      <c r="B80" s="16">
        <v>1083</v>
      </c>
      <c r="C80" s="120">
        <v>0</v>
      </c>
      <c r="D80" s="119">
        <v>0</v>
      </c>
      <c r="E80" s="119">
        <v>0</v>
      </c>
      <c r="F80" s="119">
        <v>0</v>
      </c>
      <c r="G80" s="120">
        <f>F80-E80</f>
        <v>0</v>
      </c>
      <c r="H80" s="121" t="e">
        <f>(F80/E80)*100</f>
        <v>#DIV/0!</v>
      </c>
      <c r="I80" s="117"/>
    </row>
    <row r="81" spans="1:9" s="109" customFormat="1" ht="19.5" customHeight="1">
      <c r="A81" s="44" t="s">
        <v>276</v>
      </c>
      <c r="B81" s="16">
        <v>1084</v>
      </c>
      <c r="C81" s="120">
        <v>0</v>
      </c>
      <c r="D81" s="119">
        <v>0</v>
      </c>
      <c r="E81" s="119">
        <v>0</v>
      </c>
      <c r="F81" s="119">
        <v>0</v>
      </c>
      <c r="G81" s="120">
        <f>F81-E81</f>
        <v>0</v>
      </c>
      <c r="H81" s="121" t="e">
        <f>(F81/E81)*100</f>
        <v>#DIV/0!</v>
      </c>
      <c r="I81" s="117"/>
    </row>
    <row r="82" spans="1:9" s="109" customFormat="1" ht="19.5" customHeight="1">
      <c r="A82" s="44" t="s">
        <v>277</v>
      </c>
      <c r="B82" s="16">
        <v>1085</v>
      </c>
      <c r="C82" s="120">
        <v>0</v>
      </c>
      <c r="D82" s="119">
        <v>0</v>
      </c>
      <c r="E82" s="119">
        <v>0</v>
      </c>
      <c r="F82" s="119">
        <v>0</v>
      </c>
      <c r="G82" s="120">
        <f>F82-E82</f>
        <v>0</v>
      </c>
      <c r="H82" s="121" t="e">
        <f>(F82/E82)*100</f>
        <v>#DIV/0!</v>
      </c>
      <c r="I82" s="117"/>
    </row>
    <row r="83" spans="1:9" s="109" customFormat="1" ht="19.5" customHeight="1">
      <c r="A83" s="44" t="s">
        <v>278</v>
      </c>
      <c r="B83" s="16">
        <v>1086</v>
      </c>
      <c r="C83" s="118">
        <f>C84+C85+C86+C87</f>
        <v>-241</v>
      </c>
      <c r="D83" s="118">
        <f>D84+D85+D86+D87</f>
        <v>-369</v>
      </c>
      <c r="E83" s="118">
        <v>-84</v>
      </c>
      <c r="F83" s="118">
        <f>F84+F85+F86+F87</f>
        <v>-127</v>
      </c>
      <c r="G83" s="114">
        <f>F83-E83</f>
        <v>-43</v>
      </c>
      <c r="H83" s="116">
        <f>(F83/E83)*100</f>
        <v>151.19047619047618</v>
      </c>
      <c r="I83" s="117"/>
    </row>
    <row r="84" spans="1:9" s="109" customFormat="1" ht="19.5" customHeight="1">
      <c r="A84" s="44" t="s">
        <v>279</v>
      </c>
      <c r="B84" s="16"/>
      <c r="C84" s="119">
        <v>-57</v>
      </c>
      <c r="D84" s="119">
        <v>-56</v>
      </c>
      <c r="E84" s="119">
        <v>-38</v>
      </c>
      <c r="F84" s="119">
        <v>-24</v>
      </c>
      <c r="G84" s="120">
        <f>F84-E84</f>
        <v>14</v>
      </c>
      <c r="H84" s="121">
        <f>(F84/E84)*100</f>
        <v>63.1578947368421</v>
      </c>
      <c r="I84" s="117"/>
    </row>
    <row r="85" spans="1:9" s="109" customFormat="1" ht="19.5" customHeight="1">
      <c r="A85" s="44" t="s">
        <v>280</v>
      </c>
      <c r="B85" s="16"/>
      <c r="C85" s="119">
        <v>-63</v>
      </c>
      <c r="D85" s="119">
        <v>-68</v>
      </c>
      <c r="E85" s="119">
        <v>-21</v>
      </c>
      <c r="F85" s="119">
        <v>-22</v>
      </c>
      <c r="G85" s="120">
        <f>F85-E85</f>
        <v>-1</v>
      </c>
      <c r="H85" s="121">
        <f>(F85/E85)*100</f>
        <v>104.76190476190477</v>
      </c>
      <c r="I85" s="117"/>
    </row>
    <row r="86" spans="1:9" s="109" customFormat="1" ht="19.5" customHeight="1">
      <c r="A86" s="44" t="s">
        <v>281</v>
      </c>
      <c r="B86" s="16"/>
      <c r="C86" s="119">
        <v>0</v>
      </c>
      <c r="D86" s="119">
        <v>-3</v>
      </c>
      <c r="E86" s="119">
        <v>0</v>
      </c>
      <c r="F86" s="119">
        <v>0</v>
      </c>
      <c r="G86" s="120">
        <f>F86-E86</f>
        <v>0</v>
      </c>
      <c r="H86" s="121" t="e">
        <f>(F86/E86)*100</f>
        <v>#DIV/0!</v>
      </c>
      <c r="I86" s="117"/>
    </row>
    <row r="87" spans="1:9" s="109" customFormat="1" ht="19.5" customHeight="1">
      <c r="A87" s="44" t="s">
        <v>272</v>
      </c>
      <c r="B87" s="16"/>
      <c r="C87" s="119">
        <v>-121</v>
      </c>
      <c r="D87" s="119">
        <v>-242</v>
      </c>
      <c r="E87" s="119">
        <v>-25</v>
      </c>
      <c r="F87" s="119">
        <v>-81</v>
      </c>
      <c r="G87" s="120">
        <f>F87-E87</f>
        <v>-56</v>
      </c>
      <c r="H87" s="121">
        <f>(F87/E87)*100</f>
        <v>324</v>
      </c>
      <c r="I87" s="117"/>
    </row>
    <row r="88" spans="1:9" s="33" customFormat="1" ht="19.5" customHeight="1">
      <c r="A88" s="47" t="s">
        <v>72</v>
      </c>
      <c r="B88" s="122">
        <v>1100</v>
      </c>
      <c r="C88" s="123">
        <f>SUM(C25,C26,C54,C70,C77)</f>
        <v>2340</v>
      </c>
      <c r="D88" s="123">
        <f>SUM(D25,D26,D54,D70,D77)</f>
        <v>205</v>
      </c>
      <c r="E88" s="123">
        <f>SUM(E25,E26,E54,E70,E77)</f>
        <v>4472</v>
      </c>
      <c r="F88" s="123">
        <f>SUM(F25,F26,F54,F70,F77)</f>
        <v>242</v>
      </c>
      <c r="G88" s="114">
        <f>F88-E88</f>
        <v>-4230</v>
      </c>
      <c r="H88" s="116">
        <f>(F88/E88)*100</f>
        <v>5.411449016100179</v>
      </c>
      <c r="I88" s="124"/>
    </row>
    <row r="89" spans="1:9" ht="19.5" customHeight="1">
      <c r="A89" s="44" t="s">
        <v>282</v>
      </c>
      <c r="B89" s="16">
        <v>1110</v>
      </c>
      <c r="C89" s="120">
        <v>0</v>
      </c>
      <c r="D89" s="120">
        <v>0</v>
      </c>
      <c r="E89" s="120">
        <v>0</v>
      </c>
      <c r="F89" s="120">
        <v>0</v>
      </c>
      <c r="G89" s="120">
        <f>F89-E89</f>
        <v>0</v>
      </c>
      <c r="H89" s="121" t="e">
        <f>(F89/E89)*100</f>
        <v>#DIV/0!</v>
      </c>
      <c r="I89" s="117"/>
    </row>
    <row r="90" spans="1:9" ht="19.5" customHeight="1">
      <c r="A90" s="44" t="s">
        <v>283</v>
      </c>
      <c r="B90" s="16">
        <v>1120</v>
      </c>
      <c r="C90" s="120">
        <v>0</v>
      </c>
      <c r="D90" s="120">
        <v>0</v>
      </c>
      <c r="E90" s="120">
        <v>0</v>
      </c>
      <c r="F90" s="120">
        <v>0</v>
      </c>
      <c r="G90" s="120">
        <f>F90-E90</f>
        <v>0</v>
      </c>
      <c r="H90" s="121" t="e">
        <f>(F90/E90)*100</f>
        <v>#DIV/0!</v>
      </c>
      <c r="I90" s="117"/>
    </row>
    <row r="91" spans="1:9" ht="19.5" customHeight="1">
      <c r="A91" s="44" t="s">
        <v>284</v>
      </c>
      <c r="B91" s="16">
        <v>1130</v>
      </c>
      <c r="C91" s="118">
        <f>C92</f>
        <v>21</v>
      </c>
      <c r="D91" s="118">
        <f>D92</f>
        <v>226</v>
      </c>
      <c r="E91" s="118">
        <f>E92</f>
        <v>4</v>
      </c>
      <c r="F91" s="118">
        <f>F92</f>
        <v>71</v>
      </c>
      <c r="G91" s="114">
        <f>F91-E91</f>
        <v>67</v>
      </c>
      <c r="H91" s="116">
        <f>(F91/E91)*100</f>
        <v>1775</v>
      </c>
      <c r="I91" s="117"/>
    </row>
    <row r="92" spans="1:9" ht="19.5" customHeight="1">
      <c r="A92" s="44" t="s">
        <v>285</v>
      </c>
      <c r="B92" s="16"/>
      <c r="C92" s="119">
        <v>21</v>
      </c>
      <c r="D92" s="119">
        <v>226</v>
      </c>
      <c r="E92" s="119">
        <v>4</v>
      </c>
      <c r="F92" s="119">
        <v>71</v>
      </c>
      <c r="G92" s="120">
        <f>F92-E92</f>
        <v>67</v>
      </c>
      <c r="H92" s="116">
        <f>(F92/E92)*100</f>
        <v>1775</v>
      </c>
      <c r="I92" s="117"/>
    </row>
    <row r="93" spans="1:9" ht="19.5" customHeight="1">
      <c r="A93" s="44" t="s">
        <v>286</v>
      </c>
      <c r="B93" s="16">
        <v>1140</v>
      </c>
      <c r="C93" s="120">
        <v>0</v>
      </c>
      <c r="D93" s="120">
        <v>0</v>
      </c>
      <c r="E93" s="114">
        <f>E94</f>
        <v>-67</v>
      </c>
      <c r="F93" s="120">
        <v>0</v>
      </c>
      <c r="G93" s="114">
        <f>F93-E93</f>
        <v>67</v>
      </c>
      <c r="H93" s="116">
        <f>(F93/E93)*100</f>
        <v>0</v>
      </c>
      <c r="I93" s="117"/>
    </row>
    <row r="94" spans="1:9" ht="19.5" customHeight="1">
      <c r="A94" s="44" t="s">
        <v>287</v>
      </c>
      <c r="B94" s="16"/>
      <c r="C94" s="120">
        <v>0</v>
      </c>
      <c r="D94" s="120">
        <v>0</v>
      </c>
      <c r="E94" s="120">
        <v>-67</v>
      </c>
      <c r="F94" s="120">
        <v>0</v>
      </c>
      <c r="G94" s="120">
        <f>F94-E94</f>
        <v>67</v>
      </c>
      <c r="H94" s="121">
        <f>(F94/E94)*100</f>
        <v>0</v>
      </c>
      <c r="I94" s="117"/>
    </row>
    <row r="95" spans="1:9" ht="19.5" customHeight="1">
      <c r="A95" s="44" t="s">
        <v>79</v>
      </c>
      <c r="B95" s="16">
        <v>1150</v>
      </c>
      <c r="C95" s="118">
        <f>SUM(C96:C97)</f>
        <v>834</v>
      </c>
      <c r="D95" s="118">
        <f>SUM(D96:D97)</f>
        <v>743</v>
      </c>
      <c r="E95" s="118">
        <f>SUM(E96:E97)</f>
        <v>223</v>
      </c>
      <c r="F95" s="118">
        <f>SUM(F96:F97)</f>
        <v>241</v>
      </c>
      <c r="G95" s="114">
        <f>F95-E95</f>
        <v>18</v>
      </c>
      <c r="H95" s="116">
        <f>(F95/E95)*100</f>
        <v>108.07174887892377</v>
      </c>
      <c r="I95" s="117"/>
    </row>
    <row r="96" spans="1:9" ht="19.5" customHeight="1">
      <c r="A96" s="44" t="s">
        <v>68</v>
      </c>
      <c r="B96" s="16">
        <v>1151</v>
      </c>
      <c r="C96" s="120">
        <v>0</v>
      </c>
      <c r="D96" s="120">
        <v>0</v>
      </c>
      <c r="E96" s="120">
        <v>0</v>
      </c>
      <c r="F96" s="120">
        <v>0</v>
      </c>
      <c r="G96" s="120">
        <f>F96-E96</f>
        <v>0</v>
      </c>
      <c r="H96" s="121" t="e">
        <f>(F96/E96)*100</f>
        <v>#DIV/0!</v>
      </c>
      <c r="I96" s="117"/>
    </row>
    <row r="97" spans="1:9" ht="19.5" customHeight="1">
      <c r="A97" s="44" t="s">
        <v>288</v>
      </c>
      <c r="B97" s="16">
        <v>1152</v>
      </c>
      <c r="C97" s="120">
        <f>C98+C99+C100+C101+C102</f>
        <v>834</v>
      </c>
      <c r="D97" s="120">
        <f>D98+D99+D100+D101+D102</f>
        <v>743</v>
      </c>
      <c r="E97" s="120">
        <f>E98+E99+E100+E101+E102</f>
        <v>223</v>
      </c>
      <c r="F97" s="120">
        <f>F98+F99+F100+F101+F102</f>
        <v>241</v>
      </c>
      <c r="G97" s="120">
        <f>F97-E97</f>
        <v>18</v>
      </c>
      <c r="H97" s="121">
        <f>(F97/E97)*100</f>
        <v>108.07174887892377</v>
      </c>
      <c r="I97" s="117"/>
    </row>
    <row r="98" spans="1:9" ht="19.5" customHeight="1">
      <c r="A98" s="44" t="s">
        <v>289</v>
      </c>
      <c r="B98" s="16"/>
      <c r="C98" s="119">
        <v>45</v>
      </c>
      <c r="D98" s="119">
        <v>46</v>
      </c>
      <c r="E98" s="119">
        <v>20</v>
      </c>
      <c r="F98" s="119">
        <v>13</v>
      </c>
      <c r="G98" s="120">
        <f>F98-E98</f>
        <v>-7</v>
      </c>
      <c r="H98" s="121">
        <f>(F98/E98)*100</f>
        <v>65</v>
      </c>
      <c r="I98" s="117"/>
    </row>
    <row r="99" spans="1:9" ht="19.5" customHeight="1">
      <c r="A99" s="44" t="s">
        <v>290</v>
      </c>
      <c r="B99" s="16"/>
      <c r="C99" s="119">
        <v>255</v>
      </c>
      <c r="D99" s="119">
        <v>211</v>
      </c>
      <c r="E99" s="119">
        <v>125</v>
      </c>
      <c r="F99" s="119">
        <v>63</v>
      </c>
      <c r="G99" s="120">
        <f>F99-E99</f>
        <v>-62</v>
      </c>
      <c r="H99" s="121">
        <f>(F99/E99)*100</f>
        <v>50.4</v>
      </c>
      <c r="I99" s="117"/>
    </row>
    <row r="100" spans="1:9" ht="19.5" customHeight="1">
      <c r="A100" s="44" t="s">
        <v>291</v>
      </c>
      <c r="B100" s="16"/>
      <c r="C100" s="119">
        <v>65</v>
      </c>
      <c r="D100" s="119">
        <v>75</v>
      </c>
      <c r="E100" s="119">
        <v>20</v>
      </c>
      <c r="F100" s="119">
        <v>29</v>
      </c>
      <c r="G100" s="120">
        <f>F100-E100</f>
        <v>9</v>
      </c>
      <c r="H100" s="121">
        <f>(F100/E100)*100</f>
        <v>145</v>
      </c>
      <c r="I100" s="117"/>
    </row>
    <row r="101" spans="1:9" ht="19.5" customHeight="1">
      <c r="A101" s="44" t="s">
        <v>292</v>
      </c>
      <c r="B101" s="16"/>
      <c r="C101" s="119">
        <v>15</v>
      </c>
      <c r="D101" s="119">
        <v>34</v>
      </c>
      <c r="E101" s="119">
        <v>8</v>
      </c>
      <c r="F101" s="119">
        <v>3</v>
      </c>
      <c r="G101" s="120">
        <f>F101-E101</f>
        <v>-5</v>
      </c>
      <c r="H101" s="121">
        <f>(F101/E101)*100</f>
        <v>37.5</v>
      </c>
      <c r="I101" s="117"/>
    </row>
    <row r="102" spans="1:9" ht="19.5" customHeight="1">
      <c r="A102" s="44" t="s">
        <v>272</v>
      </c>
      <c r="B102" s="16"/>
      <c r="C102" s="119">
        <v>454</v>
      </c>
      <c r="D102" s="119">
        <v>377</v>
      </c>
      <c r="E102" s="119">
        <v>50</v>
      </c>
      <c r="F102" s="119">
        <v>133</v>
      </c>
      <c r="G102" s="120">
        <f>F102-E102</f>
        <v>83</v>
      </c>
      <c r="H102" s="121">
        <f>(F102/E102)*100</f>
        <v>266</v>
      </c>
      <c r="I102" s="117"/>
    </row>
    <row r="103" spans="1:9" ht="19.5" customHeight="1">
      <c r="A103" s="44" t="s">
        <v>80</v>
      </c>
      <c r="B103" s="16">
        <v>1160</v>
      </c>
      <c r="C103" s="118">
        <f>SUM(C104:C105)</f>
        <v>-56</v>
      </c>
      <c r="D103" s="118">
        <f>SUM(D104:D105)</f>
        <v>-129</v>
      </c>
      <c r="E103" s="118">
        <f>SUM(E104:E105)</f>
        <v>-35</v>
      </c>
      <c r="F103" s="118">
        <f>SUM(F104:F105)</f>
        <v>-17</v>
      </c>
      <c r="G103" s="114">
        <f>F103-E103</f>
        <v>18</v>
      </c>
      <c r="H103" s="116">
        <f>(F103/E103)*100</f>
        <v>48.57142857142857</v>
      </c>
      <c r="I103" s="117"/>
    </row>
    <row r="104" spans="1:9" ht="19.5" customHeight="1">
      <c r="A104" s="44" t="s">
        <v>68</v>
      </c>
      <c r="B104" s="16">
        <v>1161</v>
      </c>
      <c r="C104" s="120">
        <v>0</v>
      </c>
      <c r="D104" s="120">
        <v>0</v>
      </c>
      <c r="E104" s="120">
        <v>0</v>
      </c>
      <c r="F104" s="120">
        <v>0</v>
      </c>
      <c r="G104" s="114">
        <f>F104-E104</f>
        <v>0</v>
      </c>
      <c r="H104" s="121" t="e">
        <f>(F104/E104)*100</f>
        <v>#DIV/0!</v>
      </c>
      <c r="I104" s="117"/>
    </row>
    <row r="105" spans="1:9" ht="19.5" customHeight="1">
      <c r="A105" s="44" t="s">
        <v>293</v>
      </c>
      <c r="B105" s="16">
        <v>1162</v>
      </c>
      <c r="C105" s="114">
        <f>C106+C107</f>
        <v>-56</v>
      </c>
      <c r="D105" s="120">
        <f>D106+D107</f>
        <v>-129</v>
      </c>
      <c r="E105" s="120">
        <f>E106+E107</f>
        <v>-35</v>
      </c>
      <c r="F105" s="120">
        <f>F106+F107</f>
        <v>-17</v>
      </c>
      <c r="G105" s="120">
        <f>F105-E105</f>
        <v>18</v>
      </c>
      <c r="H105" s="121">
        <f>(F105/E105)*100</f>
        <v>48.57142857142857</v>
      </c>
      <c r="I105" s="117"/>
    </row>
    <row r="106" spans="1:9" ht="19.5" customHeight="1">
      <c r="A106" s="44" t="s">
        <v>294</v>
      </c>
      <c r="B106" s="16"/>
      <c r="C106" s="119">
        <v>-52</v>
      </c>
      <c r="D106" s="119">
        <v>-53</v>
      </c>
      <c r="E106" s="119">
        <v>-22</v>
      </c>
      <c r="F106" s="119">
        <v>-17</v>
      </c>
      <c r="G106" s="120">
        <f>F106-E106</f>
        <v>5</v>
      </c>
      <c r="H106" s="121">
        <f>(F106/E106)*100</f>
        <v>77.27272727272727</v>
      </c>
      <c r="I106" s="117"/>
    </row>
    <row r="107" spans="1:9" ht="19.5" customHeight="1">
      <c r="A107" s="44" t="s">
        <v>272</v>
      </c>
      <c r="B107" s="16"/>
      <c r="C107" s="119">
        <v>-4</v>
      </c>
      <c r="D107" s="119">
        <v>-76</v>
      </c>
      <c r="E107" s="119">
        <v>-13</v>
      </c>
      <c r="F107" s="119">
        <v>0</v>
      </c>
      <c r="G107" s="120">
        <f>F107-E107</f>
        <v>13</v>
      </c>
      <c r="H107" s="121">
        <f>(F107/E107)*100</f>
        <v>0</v>
      </c>
      <c r="I107" s="117"/>
    </row>
    <row r="108" spans="1:9" s="33" customFormat="1" ht="19.5" customHeight="1">
      <c r="A108" s="47" t="s">
        <v>81</v>
      </c>
      <c r="B108" s="122">
        <v>1170</v>
      </c>
      <c r="C108" s="123">
        <f>SUM(C88,C89,C90,C91,C93,C95,C103)</f>
        <v>3139</v>
      </c>
      <c r="D108" s="123">
        <f>SUM(D88,D89,D90,D91,D93,D95,D103)</f>
        <v>1045</v>
      </c>
      <c r="E108" s="123">
        <f>SUM(E88,E89,E90,E91,E93,E95,E103)</f>
        <v>4597</v>
      </c>
      <c r="F108" s="123">
        <f>SUM(F88,F89,F90,F91,F93,F95,F103)</f>
        <v>537</v>
      </c>
      <c r="G108" s="120">
        <f>F108-E108</f>
        <v>-4060</v>
      </c>
      <c r="H108" s="121">
        <f>(F108/E108)*100</f>
        <v>11.681531433543615</v>
      </c>
      <c r="I108" s="124"/>
    </row>
    <row r="109" spans="1:9" ht="19.5" customHeight="1">
      <c r="A109" s="44" t="s">
        <v>82</v>
      </c>
      <c r="B109" s="29">
        <v>1180</v>
      </c>
      <c r="C109" s="120">
        <v>0</v>
      </c>
      <c r="D109" s="120">
        <v>0</v>
      </c>
      <c r="E109" s="120">
        <v>0</v>
      </c>
      <c r="F109" s="120">
        <v>0</v>
      </c>
      <c r="G109" s="120">
        <f>F109-E109</f>
        <v>0</v>
      </c>
      <c r="H109" s="121" t="e">
        <f>(F109/E109)*100</f>
        <v>#DIV/0!</v>
      </c>
      <c r="I109" s="117"/>
    </row>
    <row r="110" spans="1:9" ht="19.5" customHeight="1">
      <c r="A110" s="44" t="s">
        <v>83</v>
      </c>
      <c r="B110" s="29">
        <v>1181</v>
      </c>
      <c r="C110" s="120">
        <v>0</v>
      </c>
      <c r="D110" s="120">
        <v>0</v>
      </c>
      <c r="E110" s="120">
        <v>0</v>
      </c>
      <c r="F110" s="120">
        <v>0</v>
      </c>
      <c r="G110" s="120">
        <f>F110-E110</f>
        <v>0</v>
      </c>
      <c r="H110" s="121" t="e">
        <f>(F110/E110)*100</f>
        <v>#DIV/0!</v>
      </c>
      <c r="I110" s="117"/>
    </row>
    <row r="111" spans="1:9" ht="19.5" customHeight="1">
      <c r="A111" s="44" t="s">
        <v>84</v>
      </c>
      <c r="B111" s="16">
        <v>1190</v>
      </c>
      <c r="C111" s="120">
        <v>0</v>
      </c>
      <c r="D111" s="120">
        <v>0</v>
      </c>
      <c r="E111" s="120">
        <v>0</v>
      </c>
      <c r="F111" s="120">
        <v>0</v>
      </c>
      <c r="G111" s="120">
        <f>F111-E111</f>
        <v>0</v>
      </c>
      <c r="H111" s="121" t="e">
        <f>(F111/E111)*100</f>
        <v>#DIV/0!</v>
      </c>
      <c r="I111" s="117"/>
    </row>
    <row r="112" spans="1:9" ht="19.5" customHeight="1">
      <c r="A112" s="44" t="s">
        <v>85</v>
      </c>
      <c r="B112" s="16">
        <v>1191</v>
      </c>
      <c r="C112" s="120">
        <v>0</v>
      </c>
      <c r="D112" s="120">
        <v>0</v>
      </c>
      <c r="E112" s="120">
        <v>0</v>
      </c>
      <c r="F112" s="120">
        <v>0</v>
      </c>
      <c r="G112" s="120">
        <f>F112-E112</f>
        <v>0</v>
      </c>
      <c r="H112" s="121" t="e">
        <f>(F112/E112)*100</f>
        <v>#DIV/0!</v>
      </c>
      <c r="I112" s="117"/>
    </row>
    <row r="113" spans="1:9" s="33" customFormat="1" ht="19.5" customHeight="1">
      <c r="A113" s="47" t="s">
        <v>295</v>
      </c>
      <c r="B113" s="122">
        <v>1200</v>
      </c>
      <c r="C113" s="123">
        <f>SUM(C108,C109,C110,C111,C112)</f>
        <v>3139</v>
      </c>
      <c r="D113" s="123">
        <f>SUM(D108,D109,D110,D111,D112)</f>
        <v>1045</v>
      </c>
      <c r="E113" s="123">
        <f>SUM(E108,E109,E110,E111,E112)</f>
        <v>4597</v>
      </c>
      <c r="F113" s="123">
        <f>SUM(F108,F109,F110,F111,F112)</f>
        <v>537</v>
      </c>
      <c r="G113" s="114">
        <f>F113-E113</f>
        <v>-4060</v>
      </c>
      <c r="H113" s="116">
        <f>(F113/E113)*100</f>
        <v>11.681531433543615</v>
      </c>
      <c r="I113" s="124"/>
    </row>
    <row r="114" spans="1:9" ht="19.5" customHeight="1">
      <c r="A114" s="44" t="s">
        <v>296</v>
      </c>
      <c r="B114" s="16">
        <v>1201</v>
      </c>
      <c r="C114" s="120">
        <v>3139</v>
      </c>
      <c r="D114" s="120">
        <v>1045</v>
      </c>
      <c r="E114" s="120">
        <v>4597</v>
      </c>
      <c r="F114" s="120">
        <v>537</v>
      </c>
      <c r="G114" s="114">
        <f>F114-E114</f>
        <v>-4060</v>
      </c>
      <c r="H114" s="121">
        <f>(F114/E114)*100</f>
        <v>11.681531433543615</v>
      </c>
      <c r="I114" s="117"/>
    </row>
    <row r="115" spans="1:9" ht="19.5" customHeight="1">
      <c r="A115" s="44" t="s">
        <v>297</v>
      </c>
      <c r="B115" s="16">
        <v>1202</v>
      </c>
      <c r="C115" s="120" t="s">
        <v>244</v>
      </c>
      <c r="D115" s="120" t="s">
        <v>244</v>
      </c>
      <c r="E115" s="120">
        <v>0</v>
      </c>
      <c r="F115" s="120" t="s">
        <v>244</v>
      </c>
      <c r="G115" s="120" t="e">
        <f>F115-E115</f>
        <v>#VALUE!</v>
      </c>
      <c r="H115" s="121" t="e">
        <f>(F115/E115)*100</f>
        <v>#VALUE!</v>
      </c>
      <c r="I115" s="117"/>
    </row>
    <row r="116" spans="1:9" ht="19.5" customHeight="1">
      <c r="A116" s="47" t="s">
        <v>89</v>
      </c>
      <c r="B116" s="16">
        <v>1210</v>
      </c>
      <c r="C116" s="126">
        <f>SUM(C7,C70,C89,C91,C95,C110,C111)</f>
        <v>55580</v>
      </c>
      <c r="D116" s="126">
        <f>SUM(D7,D70,D89,D91,D95,D110,D111)</f>
        <v>67544</v>
      </c>
      <c r="E116" s="126">
        <f>SUM(E7,E70,E89,E91,E95,E110,E111)</f>
        <v>24582</v>
      </c>
      <c r="F116" s="126">
        <f>SUM(F7,F70,F89,F91,F95,F110,F111)</f>
        <v>27124</v>
      </c>
      <c r="G116" s="114">
        <f>F116-E116</f>
        <v>2542</v>
      </c>
      <c r="H116" s="116">
        <f>(F116/E116)*100</f>
        <v>110.34089984541535</v>
      </c>
      <c r="I116" s="117"/>
    </row>
    <row r="117" spans="1:9" ht="19.5" customHeight="1">
      <c r="A117" s="47" t="s">
        <v>90</v>
      </c>
      <c r="B117" s="16">
        <v>1220</v>
      </c>
      <c r="C117" s="126">
        <f>SUM(C8,C26,C54,C77,C90,C93,C103,C109,C112)</f>
        <v>-52441</v>
      </c>
      <c r="D117" s="126">
        <f>SUM(D8,D26,D54,D77,D90,D93,D103,D109,D112)</f>
        <v>-66499</v>
      </c>
      <c r="E117" s="126">
        <f>SUM(E8,E26,E54,E77,E90,E93,E103,E109,E112)</f>
        <v>-19985</v>
      </c>
      <c r="F117" s="126">
        <f>SUM(F8,F26,F54,F77,F90,F93,F103,F109,F112)</f>
        <v>-26587</v>
      </c>
      <c r="G117" s="114">
        <f>F117-E117</f>
        <v>-6602</v>
      </c>
      <c r="H117" s="116">
        <f>(F117/E117)*100</f>
        <v>133.03477608206157</v>
      </c>
      <c r="I117" s="117"/>
    </row>
    <row r="118" spans="1:9" ht="19.5" customHeight="1">
      <c r="A118" s="44" t="s">
        <v>91</v>
      </c>
      <c r="B118" s="16">
        <v>1230</v>
      </c>
      <c r="C118" s="120"/>
      <c r="D118" s="120"/>
      <c r="E118" s="120">
        <v>0</v>
      </c>
      <c r="F118" s="120"/>
      <c r="G118" s="120">
        <f>F118-E118</f>
        <v>0</v>
      </c>
      <c r="H118" s="121" t="e">
        <f>(F118/E118)*100</f>
        <v>#DIV/0!</v>
      </c>
      <c r="I118" s="117"/>
    </row>
    <row r="119" spans="1:9" ht="24.75" customHeight="1">
      <c r="A119" s="127" t="s">
        <v>298</v>
      </c>
      <c r="B119" s="127"/>
      <c r="C119" s="127"/>
      <c r="D119" s="127"/>
      <c r="E119" s="127"/>
      <c r="F119" s="127"/>
      <c r="G119" s="127"/>
      <c r="H119" s="127"/>
      <c r="I119" s="127"/>
    </row>
    <row r="120" spans="1:9" ht="19.5" customHeight="1">
      <c r="A120" s="44" t="s">
        <v>299</v>
      </c>
      <c r="B120" s="16">
        <v>1300</v>
      </c>
      <c r="C120" s="128">
        <f>C88</f>
        <v>2340</v>
      </c>
      <c r="D120" s="128">
        <f>D88</f>
        <v>205</v>
      </c>
      <c r="E120" s="128">
        <f>E88</f>
        <v>4472</v>
      </c>
      <c r="F120" s="128">
        <f>F88</f>
        <v>242</v>
      </c>
      <c r="G120" s="120">
        <f>F120-E120</f>
        <v>-4230</v>
      </c>
      <c r="H120" s="121">
        <f>(F120/E120)*100</f>
        <v>5.411449016100179</v>
      </c>
      <c r="I120" s="117"/>
    </row>
    <row r="121" spans="1:9" ht="19.5" customHeight="1">
      <c r="A121" s="44" t="s">
        <v>300</v>
      </c>
      <c r="B121" s="16">
        <v>1301</v>
      </c>
      <c r="C121" s="128">
        <v>5887</v>
      </c>
      <c r="D121" s="128">
        <v>6543</v>
      </c>
      <c r="E121" s="128">
        <v>2036</v>
      </c>
      <c r="F121" s="128">
        <v>2353</v>
      </c>
      <c r="G121" s="120">
        <f>F121-E121</f>
        <v>317</v>
      </c>
      <c r="H121" s="121">
        <f>(F121/E121)*100</f>
        <v>115.56974459724951</v>
      </c>
      <c r="I121" s="129"/>
    </row>
    <row r="122" spans="1:9" ht="19.5" customHeight="1">
      <c r="A122" s="44" t="s">
        <v>301</v>
      </c>
      <c r="B122" s="16">
        <v>1302</v>
      </c>
      <c r="C122" s="128">
        <f>C71</f>
        <v>0</v>
      </c>
      <c r="D122" s="128">
        <f>D71</f>
        <v>0</v>
      </c>
      <c r="E122" s="128">
        <f>E71</f>
        <v>0</v>
      </c>
      <c r="F122" s="128">
        <f>F71</f>
        <v>0</v>
      </c>
      <c r="G122" s="120">
        <f>F122-E122</f>
        <v>0</v>
      </c>
      <c r="H122" s="121" t="e">
        <f>(F122/E122)*100</f>
        <v>#DIV/0!</v>
      </c>
      <c r="I122" s="117"/>
    </row>
    <row r="123" spans="1:9" ht="19.5" customHeight="1">
      <c r="A123" s="44" t="s">
        <v>302</v>
      </c>
      <c r="B123" s="16">
        <v>1303</v>
      </c>
      <c r="C123" s="128">
        <f>C78</f>
        <v>0</v>
      </c>
      <c r="D123" s="128">
        <f>D78</f>
        <v>0</v>
      </c>
      <c r="E123" s="128">
        <f>E78</f>
        <v>0</v>
      </c>
      <c r="F123" s="128">
        <f>F78</f>
        <v>0</v>
      </c>
      <c r="G123" s="120">
        <f>F123-E123</f>
        <v>0</v>
      </c>
      <c r="H123" s="121" t="e">
        <f>(F123/E123)*100</f>
        <v>#DIV/0!</v>
      </c>
      <c r="I123" s="117"/>
    </row>
    <row r="124" spans="1:9" ht="19.5" customHeight="1">
      <c r="A124" s="44" t="s">
        <v>303</v>
      </c>
      <c r="B124" s="16">
        <v>1304</v>
      </c>
      <c r="C124" s="128">
        <f>C72</f>
        <v>0</v>
      </c>
      <c r="D124" s="128">
        <f>D72</f>
        <v>0</v>
      </c>
      <c r="E124" s="128">
        <f>E72</f>
        <v>0</v>
      </c>
      <c r="F124" s="128">
        <f>F72</f>
        <v>0</v>
      </c>
      <c r="G124" s="120"/>
      <c r="H124" s="121" t="e">
        <f>(F124/E124)*100</f>
        <v>#DIV/0!</v>
      </c>
      <c r="I124" s="117"/>
    </row>
    <row r="125" spans="1:9" ht="19.5" customHeight="1">
      <c r="A125" s="44" t="s">
        <v>304</v>
      </c>
      <c r="B125" s="16">
        <v>1305</v>
      </c>
      <c r="C125" s="128">
        <f>C79</f>
        <v>0</v>
      </c>
      <c r="D125" s="128">
        <f>D79</f>
        <v>0</v>
      </c>
      <c r="E125" s="128">
        <f>E79</f>
        <v>0</v>
      </c>
      <c r="F125" s="128">
        <f>F79</f>
        <v>0</v>
      </c>
      <c r="G125" s="120">
        <f>F125-E125</f>
        <v>0</v>
      </c>
      <c r="H125" s="121" t="e">
        <f>(F125/E125)*100</f>
        <v>#DIV/0!</v>
      </c>
      <c r="I125" s="117"/>
    </row>
    <row r="126" spans="1:9" s="33" customFormat="1" ht="19.5" customHeight="1">
      <c r="A126" s="47" t="s">
        <v>73</v>
      </c>
      <c r="B126" s="122">
        <v>1310</v>
      </c>
      <c r="C126" s="130">
        <f>C120+C121-C122-C123-C124-C125</f>
        <v>8227</v>
      </c>
      <c r="D126" s="130">
        <f>D120+D121-D122-D123-D124-D125</f>
        <v>6748</v>
      </c>
      <c r="E126" s="130">
        <f>E120+E121-E122-E123-E124-E125</f>
        <v>6508</v>
      </c>
      <c r="F126" s="130">
        <f>F120+F121-F122-F123-F124-F125</f>
        <v>2595</v>
      </c>
      <c r="G126" s="114">
        <f>F126-E126</f>
        <v>-3913</v>
      </c>
      <c r="H126" s="116">
        <f>(F126/E126)*100</f>
        <v>39.8740012292563</v>
      </c>
      <c r="I126" s="124"/>
    </row>
    <row r="127" spans="1:9" s="33" customFormat="1" ht="19.5" customHeight="1">
      <c r="A127" s="47" t="s">
        <v>92</v>
      </c>
      <c r="B127" s="47"/>
      <c r="C127" s="47"/>
      <c r="D127" s="47"/>
      <c r="E127" s="47"/>
      <c r="F127" s="47"/>
      <c r="G127" s="47"/>
      <c r="H127" s="47"/>
      <c r="I127" s="47"/>
    </row>
    <row r="128" spans="1:9" s="33" customFormat="1" ht="19.5" customHeight="1">
      <c r="A128" s="44" t="s">
        <v>93</v>
      </c>
      <c r="B128" s="16">
        <v>1400</v>
      </c>
      <c r="C128" s="119">
        <f>C129+C130</f>
        <v>-24247</v>
      </c>
      <c r="D128" s="119">
        <f>D129+D130</f>
        <v>-30790</v>
      </c>
      <c r="E128" s="119">
        <f>E129+E130</f>
        <v>-9439</v>
      </c>
      <c r="F128" s="119">
        <f>F129+F130</f>
        <v>-14023</v>
      </c>
      <c r="G128" s="120">
        <f>F128-E128</f>
        <v>-4584</v>
      </c>
      <c r="H128" s="121">
        <f>(F128/E128)*100</f>
        <v>148.56446657484904</v>
      </c>
      <c r="I128" s="117"/>
    </row>
    <row r="129" spans="1:9" s="33" customFormat="1" ht="19.5" customHeight="1">
      <c r="A129" s="44" t="s">
        <v>94</v>
      </c>
      <c r="B129" s="54">
        <v>1401</v>
      </c>
      <c r="C129" s="119">
        <f>C9+C49+C64</f>
        <v>-15040</v>
      </c>
      <c r="D129" s="119">
        <f>D9+D49+D64</f>
        <v>-20751</v>
      </c>
      <c r="E129" s="119">
        <f>E9+E49+E65</f>
        <v>-6537</v>
      </c>
      <c r="F129" s="119">
        <f>F9+F49+F64</f>
        <v>-10273</v>
      </c>
      <c r="G129" s="120">
        <f>F129-E129</f>
        <v>-3736</v>
      </c>
      <c r="H129" s="121">
        <f>(F129/E129)*100</f>
        <v>157.15159859262658</v>
      </c>
      <c r="I129" s="117"/>
    </row>
    <row r="130" spans="1:9" s="33" customFormat="1" ht="19.5" customHeight="1">
      <c r="A130" s="44" t="s">
        <v>95</v>
      </c>
      <c r="B130" s="54">
        <v>1402</v>
      </c>
      <c r="C130" s="119">
        <f>C10+C11+(-69)</f>
        <v>-9207</v>
      </c>
      <c r="D130" s="119">
        <f>D10+D11+(-76)</f>
        <v>-10039</v>
      </c>
      <c r="E130" s="119">
        <f>E10+E11+E55+(-21)</f>
        <v>-2902</v>
      </c>
      <c r="F130" s="119">
        <f>F10+F11+(-30)</f>
        <v>-3750</v>
      </c>
      <c r="G130" s="120">
        <f>F130-E130</f>
        <v>-848</v>
      </c>
      <c r="H130" s="121">
        <f>(F130/E130)*100</f>
        <v>129.2212267401792</v>
      </c>
      <c r="I130" s="117"/>
    </row>
    <row r="131" spans="1:9" s="33" customFormat="1" ht="19.5" customHeight="1">
      <c r="A131" s="44" t="s">
        <v>96</v>
      </c>
      <c r="B131" s="54">
        <v>1410</v>
      </c>
      <c r="C131" s="119">
        <f>C12+C34+C57</f>
        <v>-13099</v>
      </c>
      <c r="D131" s="119">
        <f>D12+D34+D57</f>
        <v>-17540</v>
      </c>
      <c r="E131" s="119">
        <f>E12+E34+E57</f>
        <v>-5270</v>
      </c>
      <c r="F131" s="119">
        <f>F12+F34+F57</f>
        <v>-6122</v>
      </c>
      <c r="G131" s="120">
        <f>F131-E131</f>
        <v>-852</v>
      </c>
      <c r="H131" s="121">
        <f>(F131/E131)*100</f>
        <v>116.16698292220113</v>
      </c>
      <c r="I131" s="117"/>
    </row>
    <row r="132" spans="1:9" s="33" customFormat="1" ht="19.5" customHeight="1">
      <c r="A132" s="44" t="s">
        <v>97</v>
      </c>
      <c r="B132" s="54">
        <v>1420</v>
      </c>
      <c r="C132" s="119">
        <f>C13+C35+C58</f>
        <v>-2704</v>
      </c>
      <c r="D132" s="119">
        <f>D13+D35+D58</f>
        <v>-3647</v>
      </c>
      <c r="E132" s="119">
        <f>E13+E35+E58</f>
        <v>-1160</v>
      </c>
      <c r="F132" s="119">
        <f>F13+F35+F58</f>
        <v>-1279</v>
      </c>
      <c r="G132" s="120">
        <f>F132-E132</f>
        <v>-119</v>
      </c>
      <c r="H132" s="121">
        <f>(F132/E132)*100</f>
        <v>110.25862068965517</v>
      </c>
      <c r="I132" s="117"/>
    </row>
    <row r="133" spans="1:9" s="33" customFormat="1" ht="19.5" customHeight="1">
      <c r="A133" s="44" t="s">
        <v>98</v>
      </c>
      <c r="B133" s="54">
        <v>1430</v>
      </c>
      <c r="C133" s="119">
        <f>C15+C36+C59</f>
        <v>-5887</v>
      </c>
      <c r="D133" s="119">
        <f>D15+D36+D59</f>
        <v>-6543</v>
      </c>
      <c r="E133" s="119">
        <f>E15+E36+E59</f>
        <v>-2036</v>
      </c>
      <c r="F133" s="119">
        <f>F15+F36+F59</f>
        <v>-2353</v>
      </c>
      <c r="G133" s="120">
        <f>F133-E133</f>
        <v>-317</v>
      </c>
      <c r="H133" s="121">
        <f>(F133/E133)*100</f>
        <v>115.56974459724951</v>
      </c>
      <c r="I133" s="117"/>
    </row>
    <row r="134" spans="1:9" s="33" customFormat="1" ht="19.5" customHeight="1">
      <c r="A134" s="44" t="s">
        <v>99</v>
      </c>
      <c r="B134" s="54">
        <v>1440</v>
      </c>
      <c r="C134" s="119">
        <f>C117-C128-C131-C132-C133</f>
        <v>-6504</v>
      </c>
      <c r="D134" s="119">
        <f>D117-D128-D131-D132-D133</f>
        <v>-7979</v>
      </c>
      <c r="E134" s="119">
        <f>E117-E128-E131-E132-E133</f>
        <v>-2080</v>
      </c>
      <c r="F134" s="119">
        <f>F117-F128-F131-F132-F133</f>
        <v>-2810</v>
      </c>
      <c r="G134" s="120">
        <f>F134-E134</f>
        <v>-730</v>
      </c>
      <c r="H134" s="121">
        <f>(F134/E134)*100</f>
        <v>135.09615384615387</v>
      </c>
      <c r="I134" s="117"/>
    </row>
    <row r="135" spans="1:9" s="33" customFormat="1" ht="12.75">
      <c r="A135" s="47" t="s">
        <v>100</v>
      </c>
      <c r="B135" s="131">
        <v>1450</v>
      </c>
      <c r="C135" s="118">
        <f>SUM(C128,C131:C134)</f>
        <v>-52441</v>
      </c>
      <c r="D135" s="118">
        <f>SUM(D128,D131:D134)</f>
        <v>-66499</v>
      </c>
      <c r="E135" s="118">
        <f>SUM(E128,E131:E134)</f>
        <v>-19985</v>
      </c>
      <c r="F135" s="118">
        <f>SUM(F128,F131:F134)</f>
        <v>-26587</v>
      </c>
      <c r="G135" s="114">
        <f>F135-E135</f>
        <v>-6602</v>
      </c>
      <c r="H135" s="116">
        <f>(F135/E135)*100</f>
        <v>133.03477608206157</v>
      </c>
      <c r="I135" s="124"/>
    </row>
    <row r="136" spans="1:9" s="33" customFormat="1" ht="12.75">
      <c r="A136" s="132"/>
      <c r="B136" s="133"/>
      <c r="C136" s="133"/>
      <c r="D136" s="133"/>
      <c r="E136" s="133"/>
      <c r="F136" s="133"/>
      <c r="G136" s="133"/>
      <c r="H136" s="133"/>
      <c r="I136" s="133"/>
    </row>
    <row r="137" spans="1:9" s="33" customFormat="1" ht="12.75">
      <c r="A137" s="132"/>
      <c r="B137" s="133"/>
      <c r="C137" s="133"/>
      <c r="D137" s="133"/>
      <c r="E137" s="133"/>
      <c r="F137" s="133"/>
      <c r="G137" s="133"/>
      <c r="H137" s="133"/>
      <c r="I137" s="133"/>
    </row>
    <row r="138" ht="12.75">
      <c r="A138" s="100"/>
    </row>
    <row r="139" spans="1:6" s="1" customFormat="1" ht="27.75" customHeight="1">
      <c r="A139" s="100" t="s">
        <v>305</v>
      </c>
      <c r="B139" s="2"/>
      <c r="C139" s="134" t="s">
        <v>206</v>
      </c>
      <c r="D139" s="134"/>
      <c r="E139" s="135"/>
      <c r="F139" s="1" t="s">
        <v>306</v>
      </c>
    </row>
    <row r="140" spans="1:8" s="109" customFormat="1" ht="18.75" customHeight="1">
      <c r="A140" s="8" t="s">
        <v>307</v>
      </c>
      <c r="B140" s="1"/>
      <c r="C140" s="8" t="s">
        <v>308</v>
      </c>
      <c r="D140" s="8"/>
      <c r="E140" s="1"/>
      <c r="F140" s="2" t="s">
        <v>210</v>
      </c>
      <c r="G140" s="2"/>
      <c r="H140" s="2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36"/>
    </row>
    <row r="200" ht="12.75">
      <c r="A200" s="136"/>
    </row>
    <row r="201" ht="12.75">
      <c r="A201" s="136"/>
    </row>
    <row r="202" ht="12.75">
      <c r="A202" s="136"/>
    </row>
    <row r="203" ht="12.75">
      <c r="A203" s="136"/>
    </row>
    <row r="204" ht="12.75">
      <c r="A204" s="136"/>
    </row>
    <row r="205" ht="12.75">
      <c r="A205" s="136"/>
    </row>
    <row r="206" ht="12.75">
      <c r="A206" s="136"/>
    </row>
    <row r="207" ht="12.75">
      <c r="A207" s="136"/>
    </row>
    <row r="208" ht="12.75">
      <c r="A208" s="136"/>
    </row>
    <row r="209" ht="12.75">
      <c r="A209" s="136"/>
    </row>
    <row r="210" ht="12.75">
      <c r="A210" s="136"/>
    </row>
    <row r="211" ht="12.75">
      <c r="A211" s="136"/>
    </row>
    <row r="212" ht="12.75">
      <c r="A212" s="136"/>
    </row>
    <row r="213" ht="12.75">
      <c r="A213" s="136"/>
    </row>
    <row r="214" ht="12.75">
      <c r="A214" s="136"/>
    </row>
    <row r="215" ht="12.75">
      <c r="A215" s="136"/>
    </row>
    <row r="216" ht="12.75">
      <c r="A216" s="136"/>
    </row>
    <row r="217" ht="12.75">
      <c r="A217" s="136"/>
    </row>
    <row r="218" ht="12.75">
      <c r="A218" s="136"/>
    </row>
    <row r="219" ht="12.75">
      <c r="A219" s="136"/>
    </row>
    <row r="220" ht="12.75">
      <c r="A220" s="136"/>
    </row>
    <row r="221" ht="12.75">
      <c r="A221" s="136"/>
    </row>
    <row r="222" ht="12.75">
      <c r="A222" s="136"/>
    </row>
    <row r="223" ht="12.75">
      <c r="A223" s="136"/>
    </row>
    <row r="224" ht="12.75">
      <c r="A224" s="136"/>
    </row>
    <row r="225" ht="12.75">
      <c r="A225" s="136"/>
    </row>
    <row r="226" ht="12.75">
      <c r="A226" s="136"/>
    </row>
    <row r="227" ht="12.75">
      <c r="A227" s="136"/>
    </row>
    <row r="228" ht="12.75">
      <c r="A228" s="136"/>
    </row>
    <row r="229" ht="12.75">
      <c r="A229" s="136"/>
    </row>
    <row r="230" ht="12.75">
      <c r="A230" s="136"/>
    </row>
    <row r="231" ht="12.75">
      <c r="A231" s="136"/>
    </row>
    <row r="232" ht="12.75">
      <c r="A232" s="136"/>
    </row>
    <row r="233" ht="12.75">
      <c r="A233" s="136"/>
    </row>
    <row r="234" ht="12.75">
      <c r="A234" s="136"/>
    </row>
    <row r="235" ht="12.75">
      <c r="A235" s="136"/>
    </row>
    <row r="236" ht="12.75">
      <c r="A236" s="136"/>
    </row>
    <row r="237" ht="12.75">
      <c r="A237" s="136"/>
    </row>
    <row r="238" ht="12.75">
      <c r="A238" s="136"/>
    </row>
    <row r="239" ht="12.75">
      <c r="A239" s="136"/>
    </row>
    <row r="240" ht="12.75">
      <c r="A240" s="136"/>
    </row>
    <row r="241" ht="12.75">
      <c r="A241" s="136"/>
    </row>
    <row r="242" ht="12.75">
      <c r="A242" s="136"/>
    </row>
    <row r="243" ht="12.75">
      <c r="A243" s="136"/>
    </row>
    <row r="244" ht="12.75">
      <c r="A244" s="136"/>
    </row>
    <row r="245" ht="12.75">
      <c r="A245" s="136"/>
    </row>
    <row r="246" ht="12.75">
      <c r="A246" s="136"/>
    </row>
    <row r="247" ht="12.75">
      <c r="A247" s="136"/>
    </row>
    <row r="248" ht="12.75">
      <c r="A248" s="136"/>
    </row>
    <row r="249" ht="12.75">
      <c r="A249" s="136"/>
    </row>
    <row r="250" ht="12.75">
      <c r="A250" s="136"/>
    </row>
    <row r="251" ht="12.75">
      <c r="A251" s="136"/>
    </row>
    <row r="252" ht="12.75">
      <c r="A252" s="136"/>
    </row>
    <row r="253" ht="12.75">
      <c r="A253" s="136"/>
    </row>
    <row r="254" ht="12.75">
      <c r="A254" s="136"/>
    </row>
    <row r="255" ht="12.75">
      <c r="A255" s="136"/>
    </row>
    <row r="256" ht="12.75">
      <c r="A256" s="136"/>
    </row>
    <row r="257" ht="12.75">
      <c r="A257" s="136"/>
    </row>
    <row r="258" ht="12.75">
      <c r="A258" s="136"/>
    </row>
    <row r="259" ht="12.75">
      <c r="A259" s="136"/>
    </row>
    <row r="260" ht="12.75">
      <c r="A260" s="136"/>
    </row>
    <row r="261" ht="12.75">
      <c r="A261" s="136"/>
    </row>
    <row r="262" ht="12.75">
      <c r="A262" s="136"/>
    </row>
    <row r="263" ht="12.75">
      <c r="A263" s="136"/>
    </row>
    <row r="264" ht="12.75">
      <c r="A264" s="136"/>
    </row>
    <row r="265" ht="12.75">
      <c r="A265" s="136"/>
    </row>
    <row r="266" ht="12.75">
      <c r="A266" s="136"/>
    </row>
    <row r="267" ht="12.75">
      <c r="A267" s="136"/>
    </row>
    <row r="268" ht="12.75">
      <c r="A268" s="136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75" zoomScaleNormal="75" zoomScaleSheetLayoutView="75" workbookViewId="0" topLeftCell="B1">
      <pane ySplit="4" topLeftCell="A5" activePane="bottomLeft" state="frozen"/>
      <selection pane="topLeft" activeCell="B1" sqref="B1"/>
      <selection pane="bottomLeft" activeCell="F48" sqref="F48"/>
    </sheetView>
  </sheetViews>
  <sheetFormatPr defaultColWidth="9.00390625" defaultRowHeight="12.75"/>
  <cols>
    <col min="1" max="1" width="86.875" style="137" customWidth="1"/>
    <col min="2" max="2" width="20.25390625" style="138" customWidth="1"/>
    <col min="3" max="7" width="18.75390625" style="138" customWidth="1"/>
    <col min="8" max="8" width="15.00390625" style="138" customWidth="1"/>
    <col min="9" max="9" width="10.00390625" style="137" customWidth="1"/>
    <col min="10" max="10" width="9.625" style="137" customWidth="1"/>
    <col min="11" max="16384" width="9.125" style="137" customWidth="1"/>
  </cols>
  <sheetData>
    <row r="1" spans="1:8" ht="12.75">
      <c r="A1" s="139" t="s">
        <v>101</v>
      </c>
      <c r="B1" s="139"/>
      <c r="C1" s="139"/>
      <c r="D1" s="139"/>
      <c r="E1" s="139"/>
      <c r="F1" s="139"/>
      <c r="G1" s="139"/>
      <c r="H1" s="139"/>
    </row>
    <row r="2" spans="1:8" ht="12.75">
      <c r="A2" s="139"/>
      <c r="B2" s="139"/>
      <c r="C2" s="139"/>
      <c r="D2" s="139"/>
      <c r="E2" s="139"/>
      <c r="F2" s="139"/>
      <c r="G2" s="139"/>
      <c r="H2" s="139"/>
    </row>
    <row r="3" spans="1:8" ht="38.25" customHeight="1">
      <c r="A3" s="30" t="s">
        <v>46</v>
      </c>
      <c r="B3" s="140" t="s">
        <v>47</v>
      </c>
      <c r="C3" s="29" t="s">
        <v>211</v>
      </c>
      <c r="D3" s="29"/>
      <c r="E3" s="30" t="s">
        <v>49</v>
      </c>
      <c r="F3" s="30"/>
      <c r="G3" s="30"/>
      <c r="H3" s="30"/>
    </row>
    <row r="4" spans="1:8" ht="39" customHeight="1">
      <c r="A4" s="30"/>
      <c r="B4" s="140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0">
        <v>1</v>
      </c>
      <c r="B5" s="140">
        <v>2</v>
      </c>
      <c r="C5" s="30">
        <v>3</v>
      </c>
      <c r="D5" s="140">
        <v>4</v>
      </c>
      <c r="E5" s="30">
        <v>5</v>
      </c>
      <c r="F5" s="140">
        <v>6</v>
      </c>
      <c r="G5" s="30">
        <v>7</v>
      </c>
      <c r="H5" s="140">
        <v>8</v>
      </c>
    </row>
    <row r="6" spans="1:8" ht="24.75" customHeight="1">
      <c r="A6" s="62" t="s">
        <v>102</v>
      </c>
      <c r="B6" s="62"/>
      <c r="C6" s="62"/>
      <c r="D6" s="62"/>
      <c r="E6" s="62"/>
      <c r="F6" s="62"/>
      <c r="G6" s="62"/>
      <c r="H6" s="62"/>
    </row>
    <row r="7" spans="1:8" ht="42.75" customHeight="1">
      <c r="A7" s="58" t="s">
        <v>103</v>
      </c>
      <c r="B7" s="16">
        <v>2000</v>
      </c>
      <c r="C7" s="39">
        <v>-13271</v>
      </c>
      <c r="D7" s="94">
        <v>-11037</v>
      </c>
      <c r="E7" s="39">
        <v>-2572</v>
      </c>
      <c r="F7" s="94">
        <v>-10529</v>
      </c>
      <c r="G7" s="39">
        <f>F7-E7</f>
        <v>-7957</v>
      </c>
      <c r="H7" s="141">
        <f>(F7/E7)*100</f>
        <v>409.3701399688958</v>
      </c>
    </row>
    <row r="8" spans="1:8" ht="38.25" customHeight="1">
      <c r="A8" s="142" t="s">
        <v>104</v>
      </c>
      <c r="B8" s="16">
        <v>2010</v>
      </c>
      <c r="C8" s="90">
        <f>SUM(C9:C10)</f>
        <v>0</v>
      </c>
      <c r="D8" s="90">
        <f>SUM(D9:D10)</f>
        <v>0</v>
      </c>
      <c r="E8" s="90">
        <f>SUM(E9:E10)</f>
        <v>0</v>
      </c>
      <c r="F8" s="90">
        <f>SUM(F9:F10)</f>
        <v>0</v>
      </c>
      <c r="G8" s="39">
        <f>F8-E8</f>
        <v>0</v>
      </c>
      <c r="H8" s="141" t="e">
        <f>(F8/E8)*100</f>
        <v>#DIV/0!</v>
      </c>
    </row>
    <row r="9" spans="1:8" ht="42.75" customHeight="1">
      <c r="A9" s="44" t="s">
        <v>105</v>
      </c>
      <c r="B9" s="16">
        <v>2011</v>
      </c>
      <c r="C9" s="39">
        <v>0</v>
      </c>
      <c r="D9" s="39">
        <v>0</v>
      </c>
      <c r="E9" s="39">
        <v>0</v>
      </c>
      <c r="F9" s="39">
        <v>0</v>
      </c>
      <c r="G9" s="39">
        <f>F9-E9</f>
        <v>0</v>
      </c>
      <c r="H9" s="141" t="e">
        <f>(F9/E9)*100</f>
        <v>#DIV/0!</v>
      </c>
    </row>
    <row r="10" spans="1:8" ht="42.75" customHeight="1">
      <c r="A10" s="44" t="s">
        <v>106</v>
      </c>
      <c r="B10" s="16">
        <v>2012</v>
      </c>
      <c r="C10" s="39">
        <v>0</v>
      </c>
      <c r="D10" s="39">
        <v>0</v>
      </c>
      <c r="E10" s="39">
        <v>0</v>
      </c>
      <c r="F10" s="39">
        <v>0</v>
      </c>
      <c r="G10" s="39">
        <f>F10-E10</f>
        <v>0</v>
      </c>
      <c r="H10" s="141" t="e">
        <f>(F10/E10)*100</f>
        <v>#DIV/0!</v>
      </c>
    </row>
    <row r="11" spans="1:8" ht="19.5" customHeight="1">
      <c r="A11" s="44" t="s">
        <v>107</v>
      </c>
      <c r="B11" s="16" t="s">
        <v>108</v>
      </c>
      <c r="C11" s="39">
        <v>0</v>
      </c>
      <c r="D11" s="39">
        <v>0</v>
      </c>
      <c r="E11" s="39">
        <v>0</v>
      </c>
      <c r="F11" s="39">
        <v>0</v>
      </c>
      <c r="G11" s="39">
        <f>F11-E11</f>
        <v>0</v>
      </c>
      <c r="H11" s="141" t="e">
        <f>(F11/E11)*100</f>
        <v>#DIV/0!</v>
      </c>
    </row>
    <row r="12" spans="1:8" ht="19.5" customHeight="1">
      <c r="A12" s="44" t="s">
        <v>109</v>
      </c>
      <c r="B12" s="16">
        <v>2020</v>
      </c>
      <c r="C12" s="39">
        <v>0</v>
      </c>
      <c r="D12" s="39">
        <v>0</v>
      </c>
      <c r="E12" s="39">
        <v>0</v>
      </c>
      <c r="F12" s="39">
        <v>0</v>
      </c>
      <c r="G12" s="39">
        <f>F12-E12</f>
        <v>0</v>
      </c>
      <c r="H12" s="141" t="e">
        <f>(F12/E12)*100</f>
        <v>#DIV/0!</v>
      </c>
    </row>
    <row r="13" spans="1:8" s="143" customFormat="1" ht="19.5" customHeight="1">
      <c r="A13" s="58" t="s">
        <v>110</v>
      </c>
      <c r="B13" s="16">
        <v>2030</v>
      </c>
      <c r="C13" s="39">
        <v>0</v>
      </c>
      <c r="D13" s="39">
        <v>0</v>
      </c>
      <c r="E13" s="39">
        <v>0</v>
      </c>
      <c r="F13" s="39">
        <v>0</v>
      </c>
      <c r="G13" s="39">
        <f>F13-E13</f>
        <v>0</v>
      </c>
      <c r="H13" s="141" t="e">
        <f>(F13/E13)*100</f>
        <v>#DIV/0!</v>
      </c>
    </row>
    <row r="14" spans="1:8" ht="19.5" customHeight="1">
      <c r="A14" s="58" t="s">
        <v>309</v>
      </c>
      <c r="B14" s="16">
        <v>2031</v>
      </c>
      <c r="C14" s="39">
        <v>0</v>
      </c>
      <c r="D14" s="39">
        <v>0</v>
      </c>
      <c r="E14" s="39">
        <v>0</v>
      </c>
      <c r="F14" s="39">
        <v>0</v>
      </c>
      <c r="G14" s="39">
        <f>F14-E14</f>
        <v>0</v>
      </c>
      <c r="H14" s="141" t="e">
        <f>(F14/E14)*100</f>
        <v>#DIV/0!</v>
      </c>
    </row>
    <row r="15" spans="1:8" ht="19.5" customHeight="1">
      <c r="A15" s="58" t="s">
        <v>111</v>
      </c>
      <c r="B15" s="16">
        <v>2040</v>
      </c>
      <c r="C15" s="39">
        <v>0</v>
      </c>
      <c r="D15" s="39">
        <v>0</v>
      </c>
      <c r="E15" s="39">
        <v>0</v>
      </c>
      <c r="F15" s="39">
        <v>0</v>
      </c>
      <c r="G15" s="39">
        <f>F15-E15</f>
        <v>0</v>
      </c>
      <c r="H15" s="141" t="e">
        <f>(F15/E15)*100</f>
        <v>#DIV/0!</v>
      </c>
    </row>
    <row r="16" spans="1:8" ht="19.5" customHeight="1">
      <c r="A16" s="58" t="s">
        <v>310</v>
      </c>
      <c r="B16" s="16">
        <v>2050</v>
      </c>
      <c r="C16" s="39">
        <v>0</v>
      </c>
      <c r="D16" s="39">
        <v>0</v>
      </c>
      <c r="E16" s="39">
        <v>0</v>
      </c>
      <c r="F16" s="39">
        <v>0</v>
      </c>
      <c r="G16" s="39">
        <f>F16-E16</f>
        <v>0</v>
      </c>
      <c r="H16" s="141" t="e">
        <f>(F16/E16)*100</f>
        <v>#DIV/0!</v>
      </c>
    </row>
    <row r="17" spans="1:8" ht="19.5" customHeight="1">
      <c r="A17" s="58" t="s">
        <v>311</v>
      </c>
      <c r="B17" s="16">
        <v>2060</v>
      </c>
      <c r="C17" s="39">
        <v>0</v>
      </c>
      <c r="D17" s="39">
        <v>0</v>
      </c>
      <c r="E17" s="39">
        <v>0</v>
      </c>
      <c r="F17" s="39">
        <v>0</v>
      </c>
      <c r="G17" s="39">
        <f>F17-E17</f>
        <v>0</v>
      </c>
      <c r="H17" s="141" t="e">
        <f>(F17/E17)*100</f>
        <v>#DIV/0!</v>
      </c>
    </row>
    <row r="18" spans="1:8" ht="42.75" customHeight="1">
      <c r="A18" s="58" t="s">
        <v>114</v>
      </c>
      <c r="B18" s="16">
        <v>2070</v>
      </c>
      <c r="C18" s="61">
        <f>SUM(C7,C8,C12,C13,C15,C16,C17)+'I. Фін результат'!C113</f>
        <v>-10132</v>
      </c>
      <c r="D18" s="61">
        <f>SUM(D7,D8,D12,D13,D15,D16,D17)+'I. Фін результат'!D113</f>
        <v>-9992</v>
      </c>
      <c r="E18" s="61">
        <f>SUM(E7,E8,E12,E13,E15,E16,E17)+'I. Фін результат'!E113</f>
        <v>2025</v>
      </c>
      <c r="F18" s="61">
        <f>SUM(F7,F8,F12,F13,F15,F16,F17)+'I. Фін результат'!F113</f>
        <v>-9992</v>
      </c>
      <c r="G18" s="39">
        <f>F18-E18</f>
        <v>-12017</v>
      </c>
      <c r="H18" s="141">
        <f>(F18/E18)*100</f>
        <v>-493.43209876543204</v>
      </c>
    </row>
    <row r="19" spans="1:8" ht="24.75" customHeight="1">
      <c r="A19" s="62" t="s">
        <v>115</v>
      </c>
      <c r="B19" s="62"/>
      <c r="C19" s="62"/>
      <c r="D19" s="62"/>
      <c r="E19" s="62"/>
      <c r="F19" s="62"/>
      <c r="G19" s="62"/>
      <c r="H19" s="62"/>
    </row>
    <row r="20" spans="1:8" ht="12.75">
      <c r="A20" s="62" t="s">
        <v>116</v>
      </c>
      <c r="B20" s="122">
        <v>2110</v>
      </c>
      <c r="C20" s="41">
        <f>SUM(C21:C29)</f>
        <v>6499.9</v>
      </c>
      <c r="D20" s="41">
        <f>SUM(D21:D29)</f>
        <v>7570</v>
      </c>
      <c r="E20" s="41">
        <f>SUM(E21:E29)</f>
        <v>2646</v>
      </c>
      <c r="F20" s="41">
        <f>SUM(F21:F29)</f>
        <v>3279</v>
      </c>
      <c r="G20" s="42">
        <f>F20-E20</f>
        <v>633</v>
      </c>
      <c r="H20" s="144">
        <f>(F20/E20)*100</f>
        <v>123.92290249433107</v>
      </c>
    </row>
    <row r="21" spans="1:8" ht="12.75">
      <c r="A21" s="44" t="s">
        <v>117</v>
      </c>
      <c r="B21" s="16">
        <v>2111</v>
      </c>
      <c r="C21" s="39">
        <v>0</v>
      </c>
      <c r="D21" s="39"/>
      <c r="E21" s="39">
        <v>0</v>
      </c>
      <c r="F21" s="39"/>
      <c r="G21" s="39">
        <f>F21-E21</f>
        <v>0</v>
      </c>
      <c r="H21" s="141" t="e">
        <f>(F21/E21)*100</f>
        <v>#DIV/0!</v>
      </c>
    </row>
    <row r="22" spans="1:8" ht="12.75">
      <c r="A22" s="44" t="s">
        <v>118</v>
      </c>
      <c r="B22" s="16">
        <v>2112</v>
      </c>
      <c r="C22" s="94">
        <v>4581.9</v>
      </c>
      <c r="D22" s="94">
        <v>5401</v>
      </c>
      <c r="E22" s="94">
        <v>2011</v>
      </c>
      <c r="F22" s="94">
        <v>2467</v>
      </c>
      <c r="G22" s="39">
        <f>F22-E22</f>
        <v>456</v>
      </c>
      <c r="H22" s="141">
        <f>(F22/E22)*100</f>
        <v>122.67528592739932</v>
      </c>
    </row>
    <row r="23" spans="1:8" s="143" customFormat="1" ht="18.75" customHeight="1">
      <c r="A23" s="145" t="s">
        <v>119</v>
      </c>
      <c r="B23" s="30">
        <v>2113</v>
      </c>
      <c r="C23" s="94">
        <v>0</v>
      </c>
      <c r="D23" s="94">
        <v>0</v>
      </c>
      <c r="E23" s="94">
        <v>0</v>
      </c>
      <c r="F23" s="94">
        <v>0</v>
      </c>
      <c r="G23" s="39">
        <f>F23-E23</f>
        <v>0</v>
      </c>
      <c r="H23" s="141" t="e">
        <f>(F23/E23)*100</f>
        <v>#DIV/0!</v>
      </c>
    </row>
    <row r="24" spans="1:8" ht="12.75">
      <c r="A24" s="58" t="s">
        <v>120</v>
      </c>
      <c r="B24" s="30">
        <v>2114</v>
      </c>
      <c r="C24" s="94">
        <v>0</v>
      </c>
      <c r="D24" s="94">
        <v>0</v>
      </c>
      <c r="E24" s="94">
        <v>0</v>
      </c>
      <c r="F24" s="94">
        <v>0</v>
      </c>
      <c r="G24" s="39">
        <f>F24-E24</f>
        <v>0</v>
      </c>
      <c r="H24" s="141" t="e">
        <f>(F24/E24)*100</f>
        <v>#DIV/0!</v>
      </c>
    </row>
    <row r="25" spans="1:8" ht="12.75">
      <c r="A25" s="145" t="s">
        <v>121</v>
      </c>
      <c r="B25" s="30">
        <v>2115</v>
      </c>
      <c r="C25" s="94">
        <v>0</v>
      </c>
      <c r="D25" s="94">
        <v>0</v>
      </c>
      <c r="E25" s="94">
        <v>0</v>
      </c>
      <c r="F25" s="94">
        <v>0</v>
      </c>
      <c r="G25" s="39">
        <f>F25-E25</f>
        <v>0</v>
      </c>
      <c r="H25" s="141" t="e">
        <f>(F25/E25)*100</f>
        <v>#DIV/0!</v>
      </c>
    </row>
    <row r="26" spans="1:9" s="139" customFormat="1" ht="12.75">
      <c r="A26" s="58" t="s">
        <v>122</v>
      </c>
      <c r="B26" s="30">
        <v>2116</v>
      </c>
      <c r="C26" s="94">
        <v>0</v>
      </c>
      <c r="D26" s="94"/>
      <c r="E26" s="94">
        <v>0</v>
      </c>
      <c r="F26" s="94"/>
      <c r="G26" s="39">
        <f>F26-E26</f>
        <v>0</v>
      </c>
      <c r="H26" s="141" t="e">
        <f>(F26/E26)*100</f>
        <v>#DIV/0!</v>
      </c>
      <c r="I26" s="137"/>
    </row>
    <row r="27" spans="1:8" ht="19.5" customHeight="1">
      <c r="A27" s="58" t="s">
        <v>123</v>
      </c>
      <c r="B27" s="30">
        <v>2117</v>
      </c>
      <c r="C27" s="94">
        <v>9</v>
      </c>
      <c r="D27" s="94">
        <v>7</v>
      </c>
      <c r="E27" s="94">
        <v>0</v>
      </c>
      <c r="F27" s="94">
        <v>4</v>
      </c>
      <c r="G27" s="39">
        <f>F27-E27</f>
        <v>4</v>
      </c>
      <c r="H27" s="141" t="e">
        <f>(F27/E27)*100</f>
        <v>#DIV/0!</v>
      </c>
    </row>
    <row r="28" spans="1:8" ht="19.5" customHeight="1">
      <c r="A28" s="58" t="s">
        <v>312</v>
      </c>
      <c r="B28" s="30">
        <v>2118</v>
      </c>
      <c r="C28" s="94">
        <v>959</v>
      </c>
      <c r="D28" s="94">
        <v>1314</v>
      </c>
      <c r="E28" s="94">
        <v>379</v>
      </c>
      <c r="F28" s="94">
        <v>478</v>
      </c>
      <c r="G28" s="39">
        <f>F28-E28</f>
        <v>99</v>
      </c>
      <c r="H28" s="141">
        <f>(F28/E28)*100</f>
        <v>126.12137203166228</v>
      </c>
    </row>
    <row r="29" spans="1:8" ht="19.5" customHeight="1">
      <c r="A29" s="58" t="s">
        <v>313</v>
      </c>
      <c r="B29" s="30">
        <v>2119</v>
      </c>
      <c r="C29" s="94">
        <f>C30+C31</f>
        <v>950</v>
      </c>
      <c r="D29" s="94">
        <f>D30+D31</f>
        <v>848</v>
      </c>
      <c r="E29" s="39">
        <f>E30+E31</f>
        <v>256</v>
      </c>
      <c r="F29" s="39">
        <f>F30+F31</f>
        <v>330</v>
      </c>
      <c r="G29" s="39">
        <f>F29-E29</f>
        <v>74</v>
      </c>
      <c r="H29" s="141">
        <f>(F29/E29)*100</f>
        <v>128.90625</v>
      </c>
    </row>
    <row r="30" spans="1:8" ht="19.5" customHeight="1">
      <c r="A30" s="58" t="s">
        <v>314</v>
      </c>
      <c r="B30" s="30"/>
      <c r="C30" s="94">
        <v>2</v>
      </c>
      <c r="D30" s="94">
        <v>2</v>
      </c>
      <c r="E30" s="39">
        <v>1</v>
      </c>
      <c r="F30" s="94">
        <v>1</v>
      </c>
      <c r="G30" s="39">
        <f>F30-E30</f>
        <v>0</v>
      </c>
      <c r="H30" s="141"/>
    </row>
    <row r="31" spans="1:8" ht="19.5" customHeight="1">
      <c r="A31" s="58" t="s">
        <v>315</v>
      </c>
      <c r="B31" s="30"/>
      <c r="C31" s="94">
        <v>948</v>
      </c>
      <c r="D31" s="94">
        <v>846</v>
      </c>
      <c r="E31" s="39">
        <v>255</v>
      </c>
      <c r="F31" s="94">
        <v>329</v>
      </c>
      <c r="G31" s="39">
        <f>F31-E31</f>
        <v>74</v>
      </c>
      <c r="H31" s="141"/>
    </row>
    <row r="32" spans="1:8" ht="12.75">
      <c r="A32" s="62" t="s">
        <v>316</v>
      </c>
      <c r="B32" s="146">
        <v>2120</v>
      </c>
      <c r="C32" s="123">
        <f>SUM(C33:C36)</f>
        <v>1809</v>
      </c>
      <c r="D32" s="123">
        <f>SUM(D33:D36)</f>
        <v>2310</v>
      </c>
      <c r="E32" s="123">
        <f>SUM(E33:E36)</f>
        <v>692</v>
      </c>
      <c r="F32" s="123">
        <f>SUM(F33:F36)</f>
        <v>812</v>
      </c>
      <c r="G32" s="114">
        <f>F32-E32</f>
        <v>120</v>
      </c>
      <c r="H32" s="116">
        <f>(F32/E32)*100</f>
        <v>117.34104046242774</v>
      </c>
    </row>
    <row r="33" spans="1:8" ht="19.5" customHeight="1">
      <c r="A33" s="58" t="s">
        <v>312</v>
      </c>
      <c r="B33" s="30">
        <v>2121</v>
      </c>
      <c r="C33" s="119">
        <v>1439</v>
      </c>
      <c r="D33" s="119">
        <v>1970</v>
      </c>
      <c r="E33" s="119">
        <v>569</v>
      </c>
      <c r="F33" s="119">
        <v>717</v>
      </c>
      <c r="G33" s="120">
        <f>F33-E33</f>
        <v>148</v>
      </c>
      <c r="H33" s="121">
        <f>(F33/E33)*100</f>
        <v>126.01054481546572</v>
      </c>
    </row>
    <row r="34" spans="1:8" ht="19.5" customHeight="1">
      <c r="A34" s="58" t="s">
        <v>317</v>
      </c>
      <c r="B34" s="30">
        <v>2122</v>
      </c>
      <c r="C34" s="119">
        <v>154</v>
      </c>
      <c r="D34" s="119">
        <v>163</v>
      </c>
      <c r="E34" s="120">
        <v>50</v>
      </c>
      <c r="F34" s="119">
        <v>59</v>
      </c>
      <c r="G34" s="120">
        <f>F34-E34</f>
        <v>9</v>
      </c>
      <c r="H34" s="121">
        <f>(F34/E34)*100</f>
        <v>118</v>
      </c>
    </row>
    <row r="35" spans="1:8" ht="19.5" customHeight="1">
      <c r="A35" s="58" t="s">
        <v>318</v>
      </c>
      <c r="B35" s="30">
        <v>2123</v>
      </c>
      <c r="C35" s="119">
        <v>216</v>
      </c>
      <c r="D35" s="119">
        <v>177</v>
      </c>
      <c r="E35" s="120">
        <v>73</v>
      </c>
      <c r="F35" s="119">
        <v>36</v>
      </c>
      <c r="G35" s="120">
        <f>F35-E35</f>
        <v>-37</v>
      </c>
      <c r="H35" s="121">
        <f>(F35/E35)*100</f>
        <v>49.31506849315068</v>
      </c>
    </row>
    <row r="36" spans="1:8" s="143" customFormat="1" ht="12.75">
      <c r="A36" s="58" t="s">
        <v>319</v>
      </c>
      <c r="B36" s="30">
        <v>2124</v>
      </c>
      <c r="C36" s="120">
        <v>0</v>
      </c>
      <c r="D36" s="120">
        <v>0</v>
      </c>
      <c r="E36" s="120">
        <v>0</v>
      </c>
      <c r="F36" s="120">
        <v>0</v>
      </c>
      <c r="G36" s="120">
        <f>F36-E36</f>
        <v>0</v>
      </c>
      <c r="H36" s="121" t="e">
        <f>(F36/E36)*100</f>
        <v>#DIV/0!</v>
      </c>
    </row>
    <row r="37" spans="1:8" ht="40.5" customHeight="1">
      <c r="A37" s="62" t="s">
        <v>320</v>
      </c>
      <c r="B37" s="146">
        <v>2130</v>
      </c>
      <c r="C37" s="123">
        <f>SUM(C38:C41)</f>
        <v>2769</v>
      </c>
      <c r="D37" s="123">
        <f>SUM(D38:D41)</f>
        <v>3819</v>
      </c>
      <c r="E37" s="123">
        <f>SUM(E38:E41)</f>
        <v>1159</v>
      </c>
      <c r="F37" s="123">
        <f>SUM(F38:F41)</f>
        <v>1451</v>
      </c>
      <c r="G37" s="114">
        <f>F37-E37</f>
        <v>292</v>
      </c>
      <c r="H37" s="116">
        <f>(F37/E37)*100</f>
        <v>125.19413287316652</v>
      </c>
    </row>
    <row r="38" spans="1:8" ht="60.75" customHeight="1">
      <c r="A38" s="58" t="s">
        <v>126</v>
      </c>
      <c r="B38" s="30">
        <v>2131</v>
      </c>
      <c r="C38" s="120">
        <v>0</v>
      </c>
      <c r="D38" s="120">
        <v>76</v>
      </c>
      <c r="E38" s="120">
        <v>0</v>
      </c>
      <c r="F38" s="120">
        <v>76</v>
      </c>
      <c r="G38" s="120">
        <f>F38-E38</f>
        <v>76</v>
      </c>
      <c r="H38" s="121" t="e">
        <f>(F38/E38)*100</f>
        <v>#DIV/0!</v>
      </c>
    </row>
    <row r="39" spans="1:8" s="143" customFormat="1" ht="19.5" customHeight="1">
      <c r="A39" s="58" t="s">
        <v>321</v>
      </c>
      <c r="B39" s="30">
        <v>2132</v>
      </c>
      <c r="C39" s="120">
        <v>0</v>
      </c>
      <c r="D39" s="120">
        <v>0</v>
      </c>
      <c r="E39" s="120">
        <v>0</v>
      </c>
      <c r="F39" s="120">
        <v>0</v>
      </c>
      <c r="G39" s="120">
        <f>F39-E39</f>
        <v>0</v>
      </c>
      <c r="H39" s="121" t="e">
        <f>(F39/E39)*100</f>
        <v>#DIV/0!</v>
      </c>
    </row>
    <row r="40" spans="1:8" ht="19.5" customHeight="1">
      <c r="A40" s="145" t="s">
        <v>322</v>
      </c>
      <c r="B40" s="30">
        <v>2133</v>
      </c>
      <c r="C40" s="119">
        <v>2769</v>
      </c>
      <c r="D40" s="119">
        <v>3743</v>
      </c>
      <c r="E40" s="119">
        <v>1159</v>
      </c>
      <c r="F40" s="119">
        <v>1375</v>
      </c>
      <c r="G40" s="120">
        <f>F40-E40</f>
        <v>216</v>
      </c>
      <c r="H40" s="121">
        <f>(F40/E40)*100</f>
        <v>118.63675582398618</v>
      </c>
    </row>
    <row r="41" spans="1:8" ht="19.5" customHeight="1">
      <c r="A41" s="58" t="s">
        <v>323</v>
      </c>
      <c r="B41" s="30">
        <v>2134</v>
      </c>
      <c r="C41" s="120">
        <v>0</v>
      </c>
      <c r="D41" s="120">
        <v>0</v>
      </c>
      <c r="E41" s="120">
        <v>0</v>
      </c>
      <c r="F41" s="120">
        <v>0</v>
      </c>
      <c r="G41" s="120">
        <f>F41-E41</f>
        <v>0</v>
      </c>
      <c r="H41" s="121" t="e">
        <f>(F41/E41)*100</f>
        <v>#DIV/0!</v>
      </c>
    </row>
    <row r="42" spans="1:8" ht="19.5" customHeight="1">
      <c r="A42" s="62" t="s">
        <v>324</v>
      </c>
      <c r="B42" s="146">
        <v>2140</v>
      </c>
      <c r="C42" s="123">
        <f>SUM(C43:C44)</f>
        <v>0</v>
      </c>
      <c r="D42" s="123">
        <f>SUM(D43:D44)</f>
        <v>0</v>
      </c>
      <c r="E42" s="123">
        <f>SUM(E43:E44)</f>
        <v>0</v>
      </c>
      <c r="F42" s="123">
        <f>SUM(F43:F44)</f>
        <v>0</v>
      </c>
      <c r="G42" s="120">
        <f>F42-E42</f>
        <v>0</v>
      </c>
      <c r="H42" s="116" t="e">
        <f>(F42/E42)*100</f>
        <v>#DIV/0!</v>
      </c>
    </row>
    <row r="43" spans="1:8" ht="12.75">
      <c r="A43" s="58" t="s">
        <v>325</v>
      </c>
      <c r="B43" s="30">
        <v>2141</v>
      </c>
      <c r="C43" s="120">
        <v>0</v>
      </c>
      <c r="D43" s="120">
        <v>0</v>
      </c>
      <c r="E43" s="120">
        <v>0</v>
      </c>
      <c r="F43" s="120">
        <v>0</v>
      </c>
      <c r="G43" s="120">
        <f>F43-E43</f>
        <v>0</v>
      </c>
      <c r="H43" s="121" t="e">
        <f>(F43/E43)*100</f>
        <v>#DIV/0!</v>
      </c>
    </row>
    <row r="44" spans="1:8" s="143" customFormat="1" ht="19.5" customHeight="1">
      <c r="A44" s="58" t="s">
        <v>326</v>
      </c>
      <c r="B44" s="30">
        <v>2142</v>
      </c>
      <c r="C44" s="120">
        <v>0</v>
      </c>
      <c r="D44" s="120">
        <v>0</v>
      </c>
      <c r="E44" s="120">
        <v>0</v>
      </c>
      <c r="F44" s="120">
        <v>0</v>
      </c>
      <c r="G44" s="120">
        <f>F44-E44</f>
        <v>0</v>
      </c>
      <c r="H44" s="121" t="e">
        <f>(F44/E44)*100</f>
        <v>#DIV/0!</v>
      </c>
    </row>
    <row r="45" spans="1:9" s="143" customFormat="1" ht="21.75" customHeight="1">
      <c r="A45" s="62" t="s">
        <v>128</v>
      </c>
      <c r="B45" s="146">
        <v>2200</v>
      </c>
      <c r="C45" s="123">
        <f>SUM(C20,C32,C37,C42)</f>
        <v>11077.9</v>
      </c>
      <c r="D45" s="123">
        <f>SUM(D20,D32,D37,D42)</f>
        <v>13699</v>
      </c>
      <c r="E45" s="123">
        <f>SUM(E20,E32,E37,E42)</f>
        <v>4497</v>
      </c>
      <c r="F45" s="123">
        <f>SUM(F20,F32,F37,F42)</f>
        <v>5542</v>
      </c>
      <c r="G45" s="114">
        <f>F45-E45</f>
        <v>1045</v>
      </c>
      <c r="H45" s="116">
        <f>(F45/E45)*100</f>
        <v>123.23771403157662</v>
      </c>
      <c r="I45" s="137"/>
    </row>
    <row r="46" spans="1:8" s="143" customFormat="1" ht="12.75">
      <c r="A46" s="147"/>
      <c r="B46" s="138"/>
      <c r="C46" s="138"/>
      <c r="D46" s="138"/>
      <c r="E46" s="138"/>
      <c r="F46" s="138"/>
      <c r="G46" s="138"/>
      <c r="H46" s="138"/>
    </row>
    <row r="47" spans="1:8" s="143" customFormat="1" ht="12.75">
      <c r="A47" s="147"/>
      <c r="B47" s="138"/>
      <c r="C47" s="138"/>
      <c r="D47" s="138"/>
      <c r="E47" s="138"/>
      <c r="F47" s="138"/>
      <c r="G47" s="138"/>
      <c r="H47" s="138"/>
    </row>
    <row r="48" spans="1:8" s="143" customFormat="1" ht="12.75">
      <c r="A48" s="147"/>
      <c r="B48" s="138"/>
      <c r="C48" s="138"/>
      <c r="D48" s="138"/>
      <c r="E48" s="138"/>
      <c r="F48" s="138"/>
      <c r="G48" s="138"/>
      <c r="H48" s="138"/>
    </row>
    <row r="49" spans="1:6" s="1" customFormat="1" ht="27.75" customHeight="1">
      <c r="A49" s="100" t="s">
        <v>327</v>
      </c>
      <c r="B49" s="2"/>
      <c r="C49" s="134" t="s">
        <v>328</v>
      </c>
      <c r="D49" s="134"/>
      <c r="E49" s="135"/>
      <c r="F49" s="1" t="s">
        <v>329</v>
      </c>
    </row>
    <row r="50" spans="1:8" s="109" customFormat="1" ht="18.75" customHeight="1">
      <c r="A50" s="8" t="s">
        <v>330</v>
      </c>
      <c r="B50" s="1"/>
      <c r="C50" s="8" t="s">
        <v>331</v>
      </c>
      <c r="D50" s="8"/>
      <c r="E50" s="1"/>
      <c r="F50" s="8" t="s">
        <v>332</v>
      </c>
      <c r="G50" s="8"/>
      <c r="H50" s="8"/>
    </row>
    <row r="51" spans="1:10" s="138" customFormat="1" ht="12.75">
      <c r="A51" s="148"/>
      <c r="I51" s="137"/>
      <c r="J51" s="137"/>
    </row>
    <row r="52" spans="1:10" s="138" customFormat="1" ht="12.75">
      <c r="A52" s="148"/>
      <c r="I52" s="137"/>
      <c r="J52" s="137"/>
    </row>
    <row r="53" spans="1:10" s="138" customFormat="1" ht="12.75">
      <c r="A53" s="148"/>
      <c r="I53" s="137"/>
      <c r="J53" s="137"/>
    </row>
    <row r="54" spans="1:10" s="138" customFormat="1" ht="12.75">
      <c r="A54" s="148"/>
      <c r="I54" s="137"/>
      <c r="J54" s="137"/>
    </row>
    <row r="55" spans="1:10" s="138" customFormat="1" ht="12.75">
      <c r="A55" s="148"/>
      <c r="I55" s="137"/>
      <c r="J55" s="137"/>
    </row>
    <row r="56" spans="1:10" s="138" customFormat="1" ht="12.75">
      <c r="A56" s="148"/>
      <c r="I56" s="137"/>
      <c r="J56" s="137"/>
    </row>
    <row r="57" spans="1:10" s="138" customFormat="1" ht="12.75">
      <c r="A57" s="148"/>
      <c r="I57" s="137"/>
      <c r="J57" s="137"/>
    </row>
    <row r="58" spans="1:10" s="138" customFormat="1" ht="12.75">
      <c r="A58" s="148"/>
      <c r="I58" s="137"/>
      <c r="J58" s="137"/>
    </row>
    <row r="59" spans="1:10" s="138" customFormat="1" ht="12.75">
      <c r="A59" s="148"/>
      <c r="I59" s="137"/>
      <c r="J59" s="137"/>
    </row>
    <row r="60" spans="1:10" s="138" customFormat="1" ht="12.75">
      <c r="A60" s="148"/>
      <c r="I60" s="137"/>
      <c r="J60" s="137"/>
    </row>
    <row r="61" spans="1:10" s="138" customFormat="1" ht="12.75">
      <c r="A61" s="148"/>
      <c r="I61" s="137"/>
      <c r="J61" s="137"/>
    </row>
    <row r="62" spans="1:10" s="138" customFormat="1" ht="12.75">
      <c r="A62" s="148"/>
      <c r="I62" s="137"/>
      <c r="J62" s="137"/>
    </row>
    <row r="63" spans="1:10" s="138" customFormat="1" ht="12.75">
      <c r="A63" s="148"/>
      <c r="I63" s="137"/>
      <c r="J63" s="137"/>
    </row>
    <row r="64" spans="1:10" s="138" customFormat="1" ht="12.75">
      <c r="A64" s="148"/>
      <c r="I64" s="137"/>
      <c r="J64" s="137"/>
    </row>
    <row r="65" spans="1:10" s="138" customFormat="1" ht="12.75">
      <c r="A65" s="148"/>
      <c r="I65" s="137"/>
      <c r="J65" s="137"/>
    </row>
    <row r="66" spans="1:10" s="138" customFormat="1" ht="12.75">
      <c r="A66" s="148"/>
      <c r="I66" s="137"/>
      <c r="J66" s="137"/>
    </row>
    <row r="67" spans="1:10" s="138" customFormat="1" ht="12.75">
      <c r="A67" s="148"/>
      <c r="I67" s="137"/>
      <c r="J67" s="137"/>
    </row>
    <row r="68" spans="1:10" s="138" customFormat="1" ht="12.75">
      <c r="A68" s="148"/>
      <c r="I68" s="137"/>
      <c r="J68" s="137"/>
    </row>
    <row r="69" spans="1:10" s="138" customFormat="1" ht="12.75">
      <c r="A69" s="148"/>
      <c r="I69" s="137"/>
      <c r="J69" s="137"/>
    </row>
    <row r="70" spans="1:10" s="138" customFormat="1" ht="12.75">
      <c r="A70" s="148"/>
      <c r="I70" s="137"/>
      <c r="J70" s="137"/>
    </row>
    <row r="71" spans="1:10" s="138" customFormat="1" ht="12.75">
      <c r="A71" s="148"/>
      <c r="I71" s="137"/>
      <c r="J71" s="137"/>
    </row>
    <row r="72" spans="1:10" s="138" customFormat="1" ht="12.75">
      <c r="A72" s="148"/>
      <c r="I72" s="137"/>
      <c r="J72" s="137"/>
    </row>
    <row r="73" spans="1:10" s="138" customFormat="1" ht="12.75">
      <c r="A73" s="148"/>
      <c r="I73" s="137"/>
      <c r="J73" s="137"/>
    </row>
    <row r="74" spans="1:10" s="138" customFormat="1" ht="12.75">
      <c r="A74" s="148"/>
      <c r="I74" s="137"/>
      <c r="J74" s="137"/>
    </row>
    <row r="75" spans="1:10" s="138" customFormat="1" ht="12.75">
      <c r="A75" s="148"/>
      <c r="I75" s="137"/>
      <c r="J75" s="137"/>
    </row>
    <row r="76" spans="1:10" s="138" customFormat="1" ht="12.75">
      <c r="A76" s="148"/>
      <c r="I76" s="137"/>
      <c r="J76" s="137"/>
    </row>
    <row r="77" spans="1:10" s="138" customFormat="1" ht="12.75">
      <c r="A77" s="148"/>
      <c r="I77" s="137"/>
      <c r="J77" s="137"/>
    </row>
    <row r="78" spans="1:10" s="138" customFormat="1" ht="12.75">
      <c r="A78" s="148"/>
      <c r="I78" s="137"/>
      <c r="J78" s="137"/>
    </row>
    <row r="79" spans="1:10" s="138" customFormat="1" ht="12.75">
      <c r="A79" s="148"/>
      <c r="I79" s="137"/>
      <c r="J79" s="137"/>
    </row>
    <row r="80" spans="1:10" s="138" customFormat="1" ht="12.75">
      <c r="A80" s="148"/>
      <c r="I80" s="137"/>
      <c r="J80" s="137"/>
    </row>
    <row r="81" spans="1:10" s="138" customFormat="1" ht="12.75">
      <c r="A81" s="148"/>
      <c r="I81" s="137"/>
      <c r="J81" s="137"/>
    </row>
    <row r="82" spans="1:10" s="138" customFormat="1" ht="12.75">
      <c r="A82" s="148"/>
      <c r="I82" s="137"/>
      <c r="J82" s="137"/>
    </row>
    <row r="83" spans="1:10" s="138" customFormat="1" ht="12.75">
      <c r="A83" s="148"/>
      <c r="I83" s="137"/>
      <c r="J83" s="137"/>
    </row>
    <row r="84" spans="1:10" s="138" customFormat="1" ht="12.75">
      <c r="A84" s="148"/>
      <c r="I84" s="137"/>
      <c r="J84" s="137"/>
    </row>
    <row r="85" spans="1:10" s="138" customFormat="1" ht="12.75">
      <c r="A85" s="148"/>
      <c r="I85" s="137"/>
      <c r="J85" s="137"/>
    </row>
    <row r="86" spans="1:10" s="138" customFormat="1" ht="12.75">
      <c r="A86" s="148"/>
      <c r="I86" s="137"/>
      <c r="J86" s="137"/>
    </row>
    <row r="87" spans="1:10" s="138" customFormat="1" ht="12.75">
      <c r="A87" s="148"/>
      <c r="I87" s="137"/>
      <c r="J87" s="137"/>
    </row>
    <row r="88" spans="1:10" s="138" customFormat="1" ht="12.75">
      <c r="A88" s="148"/>
      <c r="I88" s="137"/>
      <c r="J88" s="137"/>
    </row>
    <row r="89" spans="1:10" s="138" customFormat="1" ht="12.75">
      <c r="A89" s="148"/>
      <c r="I89" s="137"/>
      <c r="J89" s="137"/>
    </row>
    <row r="90" spans="1:10" s="138" customFormat="1" ht="12.75">
      <c r="A90" s="148"/>
      <c r="I90" s="137"/>
      <c r="J90" s="137"/>
    </row>
    <row r="91" spans="1:10" s="138" customFormat="1" ht="12.75">
      <c r="A91" s="148"/>
      <c r="I91" s="137"/>
      <c r="J91" s="137"/>
    </row>
    <row r="92" spans="1:10" s="138" customFormat="1" ht="12.75">
      <c r="A92" s="148"/>
      <c r="I92" s="137"/>
      <c r="J92" s="137"/>
    </row>
    <row r="93" spans="1:10" s="138" customFormat="1" ht="12.75">
      <c r="A93" s="148"/>
      <c r="I93" s="137"/>
      <c r="J93" s="137"/>
    </row>
    <row r="94" spans="1:10" s="138" customFormat="1" ht="12.75">
      <c r="A94" s="148"/>
      <c r="I94" s="137"/>
      <c r="J94" s="137"/>
    </row>
    <row r="95" spans="1:10" s="138" customFormat="1" ht="12.75">
      <c r="A95" s="148"/>
      <c r="I95" s="137"/>
      <c r="J95" s="137"/>
    </row>
    <row r="96" spans="1:10" s="138" customFormat="1" ht="12.75">
      <c r="A96" s="148"/>
      <c r="I96" s="137"/>
      <c r="J96" s="137"/>
    </row>
    <row r="97" spans="1:10" s="138" customFormat="1" ht="12.75">
      <c r="A97" s="148"/>
      <c r="I97" s="137"/>
      <c r="J97" s="137"/>
    </row>
    <row r="98" spans="1:10" s="138" customFormat="1" ht="12.75">
      <c r="A98" s="148"/>
      <c r="I98" s="137"/>
      <c r="J98" s="137"/>
    </row>
    <row r="99" spans="1:10" s="138" customFormat="1" ht="12.75">
      <c r="A99" s="148"/>
      <c r="I99" s="137"/>
      <c r="J99" s="137"/>
    </row>
    <row r="100" spans="1:10" s="138" customFormat="1" ht="12.75">
      <c r="A100" s="148"/>
      <c r="I100" s="137"/>
      <c r="J100" s="137"/>
    </row>
    <row r="101" spans="1:10" s="138" customFormat="1" ht="12.75">
      <c r="A101" s="148"/>
      <c r="I101" s="137"/>
      <c r="J101" s="137"/>
    </row>
    <row r="102" spans="1:10" s="138" customFormat="1" ht="12.75">
      <c r="A102" s="148"/>
      <c r="I102" s="137"/>
      <c r="J102" s="137"/>
    </row>
    <row r="103" spans="1:10" s="138" customFormat="1" ht="12.75">
      <c r="A103" s="148"/>
      <c r="I103" s="137"/>
      <c r="J103" s="137"/>
    </row>
    <row r="104" spans="1:10" s="138" customFormat="1" ht="12.75">
      <c r="A104" s="148"/>
      <c r="I104" s="137"/>
      <c r="J104" s="137"/>
    </row>
    <row r="105" spans="1:10" s="138" customFormat="1" ht="12.75">
      <c r="A105" s="148"/>
      <c r="I105" s="137"/>
      <c r="J105" s="137"/>
    </row>
    <row r="106" spans="1:10" s="138" customFormat="1" ht="12.75">
      <c r="A106" s="148"/>
      <c r="I106" s="137"/>
      <c r="J106" s="137"/>
    </row>
    <row r="107" spans="1:10" s="138" customFormat="1" ht="12.75">
      <c r="A107" s="148"/>
      <c r="I107" s="137"/>
      <c r="J107" s="137"/>
    </row>
    <row r="108" spans="1:10" s="138" customFormat="1" ht="12.75">
      <c r="A108" s="148"/>
      <c r="I108" s="137"/>
      <c r="J108" s="137"/>
    </row>
    <row r="109" spans="1:10" s="138" customFormat="1" ht="12.75">
      <c r="A109" s="148"/>
      <c r="I109" s="137"/>
      <c r="J109" s="137"/>
    </row>
    <row r="110" spans="1:10" s="138" customFormat="1" ht="12.75">
      <c r="A110" s="148"/>
      <c r="I110" s="137"/>
      <c r="J110" s="137"/>
    </row>
    <row r="111" spans="1:10" s="138" customFormat="1" ht="12.75">
      <c r="A111" s="148"/>
      <c r="I111" s="137"/>
      <c r="J111" s="137"/>
    </row>
    <row r="112" spans="1:10" s="138" customFormat="1" ht="12.75">
      <c r="A112" s="148"/>
      <c r="I112" s="137"/>
      <c r="J112" s="137"/>
    </row>
    <row r="113" spans="1:10" s="138" customFormat="1" ht="12.75">
      <c r="A113" s="148"/>
      <c r="I113" s="137"/>
      <c r="J113" s="137"/>
    </row>
    <row r="114" spans="1:10" s="138" customFormat="1" ht="12.75">
      <c r="A114" s="148"/>
      <c r="I114" s="137"/>
      <c r="J114" s="137"/>
    </row>
    <row r="115" spans="1:10" s="138" customFormat="1" ht="12.75">
      <c r="A115" s="148"/>
      <c r="I115" s="137"/>
      <c r="J115" s="137"/>
    </row>
    <row r="116" spans="1:10" s="138" customFormat="1" ht="12.75">
      <c r="A116" s="148"/>
      <c r="I116" s="137"/>
      <c r="J116" s="137"/>
    </row>
    <row r="117" spans="1:10" s="138" customFormat="1" ht="12.75">
      <c r="A117" s="148"/>
      <c r="I117" s="137"/>
      <c r="J117" s="137"/>
    </row>
    <row r="118" spans="1:10" s="138" customFormat="1" ht="12.75">
      <c r="A118" s="148"/>
      <c r="I118" s="137"/>
      <c r="J118" s="137"/>
    </row>
    <row r="119" spans="1:10" s="138" customFormat="1" ht="12.75">
      <c r="A119" s="148"/>
      <c r="I119" s="137"/>
      <c r="J119" s="137"/>
    </row>
    <row r="120" spans="1:10" s="138" customFormat="1" ht="12.75">
      <c r="A120" s="148"/>
      <c r="I120" s="137"/>
      <c r="J120" s="137"/>
    </row>
    <row r="121" spans="1:10" s="138" customFormat="1" ht="12.75">
      <c r="A121" s="148"/>
      <c r="I121" s="137"/>
      <c r="J121" s="137"/>
    </row>
    <row r="122" spans="1:10" s="138" customFormat="1" ht="12.75">
      <c r="A122" s="148"/>
      <c r="I122" s="137"/>
      <c r="J122" s="137"/>
    </row>
    <row r="123" spans="1:10" s="138" customFormat="1" ht="12.75">
      <c r="A123" s="148"/>
      <c r="I123" s="137"/>
      <c r="J123" s="137"/>
    </row>
    <row r="124" spans="1:10" s="138" customFormat="1" ht="12.75">
      <c r="A124" s="148"/>
      <c r="I124" s="137"/>
      <c r="J124" s="137"/>
    </row>
    <row r="125" spans="1:10" s="138" customFormat="1" ht="12.75">
      <c r="A125" s="148"/>
      <c r="I125" s="137"/>
      <c r="J125" s="137"/>
    </row>
    <row r="126" spans="1:10" s="138" customFormat="1" ht="12.75">
      <c r="A126" s="148"/>
      <c r="I126" s="137"/>
      <c r="J126" s="137"/>
    </row>
    <row r="127" spans="1:10" s="138" customFormat="1" ht="12.75">
      <c r="A127" s="148"/>
      <c r="I127" s="137"/>
      <c r="J127" s="137"/>
    </row>
    <row r="128" spans="1:10" s="138" customFormat="1" ht="12.75">
      <c r="A128" s="148"/>
      <c r="I128" s="137"/>
      <c r="J128" s="137"/>
    </row>
    <row r="129" spans="1:10" s="138" customFormat="1" ht="12.75">
      <c r="A129" s="148"/>
      <c r="I129" s="137"/>
      <c r="J129" s="137"/>
    </row>
    <row r="130" spans="1:10" s="138" customFormat="1" ht="12.75">
      <c r="A130" s="148"/>
      <c r="I130" s="137"/>
      <c r="J130" s="137"/>
    </row>
    <row r="131" spans="1:10" s="138" customFormat="1" ht="12.75">
      <c r="A131" s="148"/>
      <c r="I131" s="137"/>
      <c r="J131" s="137"/>
    </row>
    <row r="132" spans="1:10" s="138" customFormat="1" ht="12.75">
      <c r="A132" s="148"/>
      <c r="I132" s="137"/>
      <c r="J132" s="137"/>
    </row>
    <row r="133" spans="1:10" s="138" customFormat="1" ht="12.75">
      <c r="A133" s="148"/>
      <c r="I133" s="137"/>
      <c r="J133" s="137"/>
    </row>
    <row r="134" spans="1:10" s="138" customFormat="1" ht="12.75">
      <c r="A134" s="148"/>
      <c r="I134" s="137"/>
      <c r="J134" s="137"/>
    </row>
    <row r="135" spans="1:10" s="138" customFormat="1" ht="12.75">
      <c r="A135" s="148"/>
      <c r="I135" s="137"/>
      <c r="J135" s="137"/>
    </row>
    <row r="136" spans="1:10" s="138" customFormat="1" ht="12.75">
      <c r="A136" s="148"/>
      <c r="I136" s="137"/>
      <c r="J136" s="137"/>
    </row>
    <row r="137" spans="1:10" s="138" customFormat="1" ht="12.75">
      <c r="A137" s="148"/>
      <c r="I137" s="137"/>
      <c r="J137" s="137"/>
    </row>
    <row r="138" spans="1:10" s="138" customFormat="1" ht="12.75">
      <c r="A138" s="148"/>
      <c r="I138" s="137"/>
      <c r="J138" s="137"/>
    </row>
    <row r="139" spans="1:10" s="138" customFormat="1" ht="12.75">
      <c r="A139" s="148"/>
      <c r="I139" s="137"/>
      <c r="J139" s="137"/>
    </row>
    <row r="140" spans="1:10" s="138" customFormat="1" ht="12.75">
      <c r="A140" s="148"/>
      <c r="I140" s="137"/>
      <c r="J140" s="137"/>
    </row>
    <row r="141" spans="1:10" s="138" customFormat="1" ht="12.75">
      <c r="A141" s="148"/>
      <c r="I141" s="137"/>
      <c r="J141" s="137"/>
    </row>
    <row r="142" spans="1:10" s="138" customFormat="1" ht="12.75">
      <c r="A142" s="148"/>
      <c r="I142" s="137"/>
      <c r="J142" s="137"/>
    </row>
    <row r="143" spans="1:10" s="138" customFormat="1" ht="12.75">
      <c r="A143" s="148"/>
      <c r="I143" s="137"/>
      <c r="J143" s="137"/>
    </row>
    <row r="144" spans="1:10" s="138" customFormat="1" ht="12.75">
      <c r="A144" s="148"/>
      <c r="I144" s="137"/>
      <c r="J144" s="137"/>
    </row>
    <row r="145" spans="1:10" s="138" customFormat="1" ht="12.75">
      <c r="A145" s="148"/>
      <c r="I145" s="137"/>
      <c r="J145" s="137"/>
    </row>
    <row r="146" spans="1:10" s="138" customFormat="1" ht="12.75">
      <c r="A146" s="148"/>
      <c r="I146" s="137"/>
      <c r="J146" s="137"/>
    </row>
    <row r="147" spans="1:10" s="138" customFormat="1" ht="12.75">
      <c r="A147" s="148"/>
      <c r="I147" s="137"/>
      <c r="J147" s="137"/>
    </row>
    <row r="148" spans="1:10" s="138" customFormat="1" ht="12.75">
      <c r="A148" s="148"/>
      <c r="I148" s="137"/>
      <c r="J148" s="137"/>
    </row>
    <row r="149" spans="1:10" s="138" customFormat="1" ht="12.75">
      <c r="A149" s="148"/>
      <c r="I149" s="137"/>
      <c r="J149" s="137"/>
    </row>
    <row r="150" spans="1:10" s="138" customFormat="1" ht="12.75">
      <c r="A150" s="148"/>
      <c r="I150" s="137"/>
      <c r="J150" s="137"/>
    </row>
    <row r="151" spans="1:10" s="138" customFormat="1" ht="12.75">
      <c r="A151" s="148"/>
      <c r="I151" s="137"/>
      <c r="J151" s="137"/>
    </row>
    <row r="152" spans="1:10" s="138" customFormat="1" ht="12.75">
      <c r="A152" s="148"/>
      <c r="I152" s="137"/>
      <c r="J152" s="137"/>
    </row>
    <row r="153" spans="1:10" s="138" customFormat="1" ht="12.75">
      <c r="A153" s="148"/>
      <c r="I153" s="137"/>
      <c r="J153" s="137"/>
    </row>
    <row r="154" spans="1:10" s="138" customFormat="1" ht="12.75">
      <c r="A154" s="148"/>
      <c r="I154" s="137"/>
      <c r="J154" s="137"/>
    </row>
    <row r="155" spans="1:10" s="138" customFormat="1" ht="12.75">
      <c r="A155" s="148"/>
      <c r="I155" s="137"/>
      <c r="J155" s="137"/>
    </row>
    <row r="156" spans="1:10" s="138" customFormat="1" ht="12.75">
      <c r="A156" s="148"/>
      <c r="I156" s="137"/>
      <c r="J156" s="137"/>
    </row>
    <row r="157" spans="1:10" s="138" customFormat="1" ht="12.75">
      <c r="A157" s="148"/>
      <c r="I157" s="137"/>
      <c r="J157" s="137"/>
    </row>
    <row r="158" spans="1:10" s="138" customFormat="1" ht="12.75">
      <c r="A158" s="148"/>
      <c r="I158" s="137"/>
      <c r="J158" s="137"/>
    </row>
    <row r="159" spans="1:10" s="138" customFormat="1" ht="12.75">
      <c r="A159" s="148"/>
      <c r="I159" s="137"/>
      <c r="J159" s="137"/>
    </row>
    <row r="160" spans="1:10" s="138" customFormat="1" ht="12.75">
      <c r="A160" s="148"/>
      <c r="I160" s="137"/>
      <c r="J160" s="137"/>
    </row>
    <row r="161" spans="1:10" s="138" customFormat="1" ht="12.75">
      <c r="A161" s="148"/>
      <c r="I161" s="137"/>
      <c r="J161" s="137"/>
    </row>
    <row r="162" spans="1:10" s="138" customFormat="1" ht="12.75">
      <c r="A162" s="148"/>
      <c r="I162" s="137"/>
      <c r="J162" s="137"/>
    </row>
    <row r="163" spans="1:10" s="138" customFormat="1" ht="12.75">
      <c r="A163" s="148"/>
      <c r="I163" s="137"/>
      <c r="J163" s="137"/>
    </row>
    <row r="164" spans="1:10" s="138" customFormat="1" ht="12.75">
      <c r="A164" s="148"/>
      <c r="I164" s="137"/>
      <c r="J164" s="137"/>
    </row>
    <row r="165" spans="1:10" s="138" customFormat="1" ht="12.75">
      <c r="A165" s="148"/>
      <c r="I165" s="137"/>
      <c r="J165" s="137"/>
    </row>
    <row r="166" spans="1:10" s="138" customFormat="1" ht="12.75">
      <c r="A166" s="148"/>
      <c r="I166" s="137"/>
      <c r="J166" s="137"/>
    </row>
    <row r="167" spans="1:10" s="138" customFormat="1" ht="12.75">
      <c r="A167" s="148"/>
      <c r="I167" s="137"/>
      <c r="J167" s="137"/>
    </row>
    <row r="168" spans="1:10" s="138" customFormat="1" ht="12.75">
      <c r="A168" s="148"/>
      <c r="I168" s="137"/>
      <c r="J168" s="137"/>
    </row>
    <row r="169" spans="1:10" s="138" customFormat="1" ht="12.75">
      <c r="A169" s="148"/>
      <c r="I169" s="137"/>
      <c r="J169" s="137"/>
    </row>
    <row r="170" spans="1:10" s="138" customFormat="1" ht="12.75">
      <c r="A170" s="148"/>
      <c r="I170" s="137"/>
      <c r="J170" s="137"/>
    </row>
    <row r="171" spans="1:10" s="138" customFormat="1" ht="12.75">
      <c r="A171" s="148"/>
      <c r="I171" s="137"/>
      <c r="J171" s="137"/>
    </row>
    <row r="172" spans="1:10" s="138" customFormat="1" ht="12.75">
      <c r="A172" s="148"/>
      <c r="I172" s="137"/>
      <c r="J172" s="137"/>
    </row>
    <row r="173" spans="1:10" s="138" customFormat="1" ht="12.75">
      <c r="A173" s="148"/>
      <c r="I173" s="137"/>
      <c r="J173" s="137"/>
    </row>
    <row r="174" spans="1:10" s="138" customFormat="1" ht="12.75">
      <c r="A174" s="148"/>
      <c r="I174" s="137"/>
      <c r="J174" s="137"/>
    </row>
    <row r="175" spans="1:10" s="138" customFormat="1" ht="12.75">
      <c r="A175" s="148"/>
      <c r="I175" s="137"/>
      <c r="J175" s="137"/>
    </row>
    <row r="176" spans="1:10" s="138" customFormat="1" ht="12.75">
      <c r="A176" s="148"/>
      <c r="I176" s="137"/>
      <c r="J176" s="137"/>
    </row>
    <row r="177" spans="1:10" s="138" customFormat="1" ht="12.75">
      <c r="A177" s="148"/>
      <c r="I177" s="137"/>
      <c r="J177" s="137"/>
    </row>
    <row r="178" spans="1:10" s="138" customFormat="1" ht="12.75">
      <c r="A178" s="148"/>
      <c r="I178" s="137"/>
      <c r="J178" s="137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O74"/>
  <sheetViews>
    <sheetView zoomScale="75" zoomScaleNormal="75" zoomScaleSheetLayoutView="75" workbookViewId="0" topLeftCell="A1">
      <pane xSplit="1" ySplit="5" topLeftCell="O65" activePane="bottomRight" state="frozen"/>
      <selection pane="topLeft" activeCell="A1" sqref="A1"/>
      <selection pane="topRight" activeCell="O1" sqref="O1"/>
      <selection pane="bottomLeft" activeCell="A65" sqref="A65"/>
      <selection pane="bottomRight" activeCell="Q71" sqref="Q71"/>
    </sheetView>
  </sheetViews>
  <sheetFormatPr defaultColWidth="9.00390625" defaultRowHeight="12.75"/>
  <cols>
    <col min="1" max="1" width="88.00390625" style="109" customWidth="1"/>
    <col min="2" max="2" width="15.00390625" style="109" customWidth="1"/>
    <col min="3" max="7" width="20.375" style="109" customWidth="1"/>
    <col min="8" max="8" width="18.375" style="109" customWidth="1"/>
    <col min="9" max="16384" width="9.125" style="109" customWidth="1"/>
  </cols>
  <sheetData>
    <row r="1" spans="1:8" ht="12.75">
      <c r="A1" s="27" t="s">
        <v>333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29" t="s">
        <v>46</v>
      </c>
      <c r="B3" s="149" t="s">
        <v>334</v>
      </c>
      <c r="C3" s="29" t="s">
        <v>335</v>
      </c>
      <c r="D3" s="29"/>
      <c r="E3" s="30" t="s">
        <v>49</v>
      </c>
      <c r="F3" s="30"/>
      <c r="G3" s="30"/>
      <c r="H3" s="30"/>
    </row>
    <row r="4" spans="1:8" ht="38.25" customHeight="1">
      <c r="A4" s="29"/>
      <c r="B4" s="14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1">
        <v>1</v>
      </c>
      <c r="B5" s="150">
        <v>2</v>
      </c>
      <c r="C5" s="31">
        <v>3</v>
      </c>
      <c r="D5" s="150">
        <v>4</v>
      </c>
      <c r="E5" s="31">
        <v>5</v>
      </c>
      <c r="F5" s="150">
        <v>6</v>
      </c>
      <c r="G5" s="31">
        <v>7</v>
      </c>
      <c r="H5" s="150">
        <v>8</v>
      </c>
    </row>
    <row r="6" spans="1:15" ht="12.75">
      <c r="A6" s="151" t="s">
        <v>336</v>
      </c>
      <c r="B6" s="152"/>
      <c r="C6" s="152"/>
      <c r="D6" s="152"/>
      <c r="E6" s="153"/>
      <c r="F6" s="153"/>
      <c r="G6" s="153"/>
      <c r="H6" s="154"/>
      <c r="I6" s="155"/>
      <c r="J6" s="155"/>
      <c r="K6" s="155"/>
      <c r="L6" s="155"/>
      <c r="M6" s="155"/>
      <c r="N6" s="155"/>
      <c r="O6" s="155"/>
    </row>
    <row r="7" spans="1:15" s="159" customFormat="1" ht="24.75" customHeight="1">
      <c r="A7" s="156" t="s">
        <v>337</v>
      </c>
      <c r="B7" s="157">
        <v>3000</v>
      </c>
      <c r="C7" s="41">
        <f>SUM(C8:C13,C17)</f>
        <v>69856</v>
      </c>
      <c r="D7" s="41">
        <f>SUM(D8:D13,D17)</f>
        <v>87763</v>
      </c>
      <c r="E7" s="123">
        <f>SUM(E8:E13,E17)</f>
        <v>24713</v>
      </c>
      <c r="F7" s="123">
        <f>SUM(F8:F13,F17)</f>
        <v>36432</v>
      </c>
      <c r="G7" s="114">
        <f>F7-E7</f>
        <v>11719</v>
      </c>
      <c r="H7" s="116">
        <f>(F7/E7)*100</f>
        <v>147.42038603164326</v>
      </c>
      <c r="I7" s="158"/>
      <c r="J7" s="158"/>
      <c r="K7" s="158"/>
      <c r="L7" s="158"/>
      <c r="M7" s="158"/>
      <c r="N7" s="158"/>
      <c r="O7" s="158"/>
    </row>
    <row r="8" spans="1:15" ht="19.5" customHeight="1">
      <c r="A8" s="44" t="s">
        <v>338</v>
      </c>
      <c r="B8" s="16">
        <v>3010</v>
      </c>
      <c r="C8" s="94">
        <v>42601</v>
      </c>
      <c r="D8" s="94">
        <v>69847</v>
      </c>
      <c r="E8" s="119">
        <v>12537</v>
      </c>
      <c r="F8" s="119">
        <v>29798</v>
      </c>
      <c r="G8" s="120">
        <f>F8-E8</f>
        <v>17261</v>
      </c>
      <c r="H8" s="121">
        <f>(F8/E8)*100</f>
        <v>237.68046582116935</v>
      </c>
      <c r="I8" s="155"/>
      <c r="J8" s="155"/>
      <c r="K8" s="155"/>
      <c r="L8" s="155"/>
      <c r="M8" s="155"/>
      <c r="N8" s="155"/>
      <c r="O8" s="155"/>
    </row>
    <row r="9" spans="1:15" ht="19.5" customHeight="1">
      <c r="A9" s="44" t="s">
        <v>339</v>
      </c>
      <c r="B9" s="16">
        <v>3020</v>
      </c>
      <c r="C9" s="94">
        <v>0</v>
      </c>
      <c r="D9" s="94">
        <v>0</v>
      </c>
      <c r="E9" s="119">
        <v>0</v>
      </c>
      <c r="F9" s="119">
        <v>0</v>
      </c>
      <c r="G9" s="120">
        <f>F9-E9</f>
        <v>0</v>
      </c>
      <c r="H9" s="121" t="e">
        <f>(F9/E9)*100</f>
        <v>#DIV/0!</v>
      </c>
      <c r="I9" s="155"/>
      <c r="J9" s="155"/>
      <c r="K9" s="155"/>
      <c r="L9" s="155"/>
      <c r="M9" s="155"/>
      <c r="N9" s="155"/>
      <c r="O9" s="155"/>
    </row>
    <row r="10" spans="1:15" ht="19.5" customHeight="1">
      <c r="A10" s="44" t="s">
        <v>340</v>
      </c>
      <c r="B10" s="16">
        <v>3021</v>
      </c>
      <c r="C10" s="94">
        <v>0</v>
      </c>
      <c r="D10" s="94"/>
      <c r="E10" s="119"/>
      <c r="F10" s="119"/>
      <c r="G10" s="120">
        <f>F10-E10</f>
        <v>0</v>
      </c>
      <c r="H10" s="121" t="e">
        <f>(F10/E10)*100</f>
        <v>#DIV/0!</v>
      </c>
      <c r="I10" s="155"/>
      <c r="J10" s="155"/>
      <c r="K10" s="155"/>
      <c r="L10" s="155"/>
      <c r="M10" s="155"/>
      <c r="N10" s="155"/>
      <c r="O10" s="155"/>
    </row>
    <row r="11" spans="1:15" ht="19.5" customHeight="1">
      <c r="A11" s="44" t="s">
        <v>341</v>
      </c>
      <c r="B11" s="16">
        <v>3030</v>
      </c>
      <c r="C11" s="94">
        <v>10122</v>
      </c>
      <c r="D11" s="94">
        <v>14288</v>
      </c>
      <c r="E11" s="119">
        <v>200</v>
      </c>
      <c r="F11" s="119">
        <v>5190</v>
      </c>
      <c r="G11" s="120">
        <f>F11-E11</f>
        <v>4990</v>
      </c>
      <c r="H11" s="121">
        <f>(F11/E11)*100</f>
        <v>2595</v>
      </c>
      <c r="I11" s="155"/>
      <c r="J11" s="155"/>
      <c r="K11" s="155"/>
      <c r="L11" s="155"/>
      <c r="M11" s="155"/>
      <c r="N11" s="155"/>
      <c r="O11" s="155"/>
    </row>
    <row r="12" spans="1:15" ht="19.5" customHeight="1">
      <c r="A12" s="44" t="s">
        <v>342</v>
      </c>
      <c r="B12" s="16">
        <v>3040</v>
      </c>
      <c r="C12" s="94">
        <v>16244</v>
      </c>
      <c r="D12" s="94">
        <v>3343</v>
      </c>
      <c r="E12" s="119">
        <v>11799</v>
      </c>
      <c r="F12" s="119">
        <v>1362</v>
      </c>
      <c r="G12" s="120">
        <f>F12-E12</f>
        <v>-10437</v>
      </c>
      <c r="H12" s="121">
        <f>(F12/E12)*100</f>
        <v>11.543351131451818</v>
      </c>
      <c r="I12" s="155"/>
      <c r="J12" s="155"/>
      <c r="K12" s="155"/>
      <c r="L12" s="155"/>
      <c r="M12" s="155"/>
      <c r="N12" s="155"/>
      <c r="O12" s="155"/>
    </row>
    <row r="13" spans="1:15" ht="19.5" customHeight="1">
      <c r="A13" s="44" t="s">
        <v>343</v>
      </c>
      <c r="B13" s="16">
        <v>3050</v>
      </c>
      <c r="C13" s="90">
        <f>SUM(C14:C16)</f>
        <v>21</v>
      </c>
      <c r="D13" s="90">
        <f>SUM(D14:D16)</f>
        <v>226</v>
      </c>
      <c r="E13" s="128">
        <f>SUM(E14:E16)</f>
        <v>0</v>
      </c>
      <c r="F13" s="128">
        <f>SUM(F14:F16)</f>
        <v>71</v>
      </c>
      <c r="G13" s="120">
        <f>F13-E13</f>
        <v>71</v>
      </c>
      <c r="H13" s="121" t="e">
        <f>(F13/E13)*100</f>
        <v>#DIV/0!</v>
      </c>
      <c r="I13" s="155"/>
      <c r="J13" s="155"/>
      <c r="K13" s="155"/>
      <c r="L13" s="155"/>
      <c r="M13" s="155"/>
      <c r="N13" s="155"/>
      <c r="O13" s="155"/>
    </row>
    <row r="14" spans="1:15" ht="19.5" customHeight="1">
      <c r="A14" s="44" t="s">
        <v>344</v>
      </c>
      <c r="B14" s="16">
        <v>3051</v>
      </c>
      <c r="C14" s="94">
        <v>21</v>
      </c>
      <c r="D14" s="94">
        <v>226</v>
      </c>
      <c r="E14" s="119"/>
      <c r="F14" s="119">
        <v>71</v>
      </c>
      <c r="G14" s="120">
        <f>F14-E14</f>
        <v>71</v>
      </c>
      <c r="H14" s="121" t="e">
        <f>(F14/E14)*100</f>
        <v>#DIV/0!</v>
      </c>
      <c r="I14" s="155"/>
      <c r="J14" s="155"/>
      <c r="K14" s="155"/>
      <c r="L14" s="155"/>
      <c r="M14" s="155"/>
      <c r="N14" s="155"/>
      <c r="O14" s="155"/>
    </row>
    <row r="15" spans="1:15" ht="19.5" customHeight="1">
      <c r="A15" s="44" t="s">
        <v>345</v>
      </c>
      <c r="B15" s="16">
        <v>3052</v>
      </c>
      <c r="C15" s="94"/>
      <c r="D15" s="94"/>
      <c r="E15" s="119"/>
      <c r="F15" s="119"/>
      <c r="G15" s="120">
        <f>F15-E15</f>
        <v>0</v>
      </c>
      <c r="H15" s="121" t="e">
        <f>(F15/E15)*100</f>
        <v>#DIV/0!</v>
      </c>
      <c r="I15" s="155"/>
      <c r="J15" s="155"/>
      <c r="K15" s="155"/>
      <c r="L15" s="155"/>
      <c r="M15" s="155"/>
      <c r="N15" s="155"/>
      <c r="O15" s="155"/>
    </row>
    <row r="16" spans="1:15" ht="19.5" customHeight="1">
      <c r="A16" s="44" t="s">
        <v>346</v>
      </c>
      <c r="B16" s="16">
        <v>3053</v>
      </c>
      <c r="C16" s="94"/>
      <c r="D16" s="94"/>
      <c r="E16" s="119"/>
      <c r="F16" s="119"/>
      <c r="G16" s="120">
        <f>F16-E16</f>
        <v>0</v>
      </c>
      <c r="H16" s="121" t="e">
        <f>(F16/E16)*100</f>
        <v>#DIV/0!</v>
      </c>
      <c r="I16" s="155"/>
      <c r="J16" s="155"/>
      <c r="K16" s="155"/>
      <c r="L16" s="155"/>
      <c r="M16" s="155"/>
      <c r="N16" s="155"/>
      <c r="O16" s="155"/>
    </row>
    <row r="17" spans="1:15" ht="19.5" customHeight="1">
      <c r="A17" s="44" t="s">
        <v>347</v>
      </c>
      <c r="B17" s="16">
        <v>3060</v>
      </c>
      <c r="C17" s="94">
        <v>868</v>
      </c>
      <c r="D17" s="94">
        <v>59</v>
      </c>
      <c r="E17" s="119">
        <v>177</v>
      </c>
      <c r="F17" s="119">
        <v>11</v>
      </c>
      <c r="G17" s="120">
        <f>F17-E17</f>
        <v>-166</v>
      </c>
      <c r="H17" s="121">
        <f>(F17/E17)*100</f>
        <v>6.214689265536723</v>
      </c>
      <c r="I17" s="155"/>
      <c r="J17" s="155"/>
      <c r="K17" s="155"/>
      <c r="L17" s="155"/>
      <c r="M17" s="155"/>
      <c r="N17" s="155"/>
      <c r="O17" s="155"/>
    </row>
    <row r="18" spans="1:15" ht="19.5" customHeight="1">
      <c r="A18" s="47" t="s">
        <v>348</v>
      </c>
      <c r="B18" s="122">
        <v>3100</v>
      </c>
      <c r="C18" s="41">
        <f>SUM(C19+C20+C21+C25+C31+C36)</f>
        <v>-66375</v>
      </c>
      <c r="D18" s="41">
        <f>SUM(D19+D20+D21+D25+D31+D36)</f>
        <v>-86173</v>
      </c>
      <c r="E18" s="123">
        <f>SUM(E19:E21,E25,E35,E36)</f>
        <v>-21531</v>
      </c>
      <c r="F18" s="123">
        <f>SUM(F19+F20+F21+F25+F31+F35+F36)</f>
        <v>-32991</v>
      </c>
      <c r="G18" s="114">
        <f>F18-E18</f>
        <v>-11460</v>
      </c>
      <c r="H18" s="116">
        <f>(F18/E18)*100</f>
        <v>153.22558171938135</v>
      </c>
      <c r="I18" s="155"/>
      <c r="J18" s="155"/>
      <c r="K18" s="155"/>
      <c r="L18" s="155"/>
      <c r="M18" s="155"/>
      <c r="N18" s="155"/>
      <c r="O18" s="155"/>
    </row>
    <row r="19" spans="1:15" ht="19.5" customHeight="1">
      <c r="A19" s="44" t="s">
        <v>349</v>
      </c>
      <c r="B19" s="16">
        <v>3110</v>
      </c>
      <c r="C19" s="94">
        <v>-29900</v>
      </c>
      <c r="D19" s="94">
        <v>-29011</v>
      </c>
      <c r="E19" s="119">
        <v>-9439</v>
      </c>
      <c r="F19" s="119">
        <v>-12940</v>
      </c>
      <c r="G19" s="120">
        <f>F19-E19</f>
        <v>-3501</v>
      </c>
      <c r="H19" s="121">
        <f>(F19/E19)*100</f>
        <v>137.09079351626232</v>
      </c>
      <c r="I19" s="155"/>
      <c r="J19" s="155"/>
      <c r="K19" s="155"/>
      <c r="L19" s="155"/>
      <c r="M19" s="155"/>
      <c r="N19" s="155"/>
      <c r="O19" s="155"/>
    </row>
    <row r="20" spans="1:15" ht="19.5" customHeight="1">
      <c r="A20" s="44" t="s">
        <v>350</v>
      </c>
      <c r="B20" s="16">
        <v>3120</v>
      </c>
      <c r="C20" s="94">
        <v>-10408</v>
      </c>
      <c r="D20" s="94">
        <v>-14135</v>
      </c>
      <c r="E20" s="119">
        <v>-6429</v>
      </c>
      <c r="F20" s="119">
        <v>-4889</v>
      </c>
      <c r="G20" s="120">
        <f>F20-E20</f>
        <v>1540</v>
      </c>
      <c r="H20" s="121">
        <f>(F20/E20)*100</f>
        <v>76.04604137501944</v>
      </c>
      <c r="I20" s="155"/>
      <c r="J20" s="155"/>
      <c r="K20" s="155"/>
      <c r="L20" s="155"/>
      <c r="M20" s="155"/>
      <c r="N20" s="155"/>
      <c r="O20" s="155"/>
    </row>
    <row r="21" spans="1:15" ht="19.5" customHeight="1">
      <c r="A21" s="44" t="s">
        <v>351</v>
      </c>
      <c r="B21" s="16">
        <v>3130</v>
      </c>
      <c r="C21" s="90">
        <f>SUM(C22:C24)</f>
        <v>0</v>
      </c>
      <c r="D21" s="90">
        <f>SUM(D22:D24)</f>
        <v>0</v>
      </c>
      <c r="E21" s="128">
        <f>SUM(E22:E24)</f>
        <v>0</v>
      </c>
      <c r="F21" s="128">
        <f>SUM(F22:F24)</f>
        <v>0</v>
      </c>
      <c r="G21" s="120">
        <f>F21-E21</f>
        <v>0</v>
      </c>
      <c r="H21" s="121" t="e">
        <f>(F21/E21)*100</f>
        <v>#DIV/0!</v>
      </c>
      <c r="I21" s="155"/>
      <c r="J21" s="155"/>
      <c r="K21" s="155"/>
      <c r="L21" s="155"/>
      <c r="M21" s="155"/>
      <c r="N21" s="155"/>
      <c r="O21" s="155"/>
    </row>
    <row r="22" spans="1:15" ht="19.5" customHeight="1">
      <c r="A22" s="44" t="s">
        <v>344</v>
      </c>
      <c r="B22" s="16">
        <v>3131</v>
      </c>
      <c r="C22" s="94" t="s">
        <v>352</v>
      </c>
      <c r="D22" s="94" t="s">
        <v>352</v>
      </c>
      <c r="E22" s="120">
        <v>0</v>
      </c>
      <c r="F22" s="120">
        <v>0</v>
      </c>
      <c r="G22" s="120">
        <f>F22-E22</f>
        <v>0</v>
      </c>
      <c r="H22" s="121" t="e">
        <f>(F22/E22)*100</f>
        <v>#DIV/0!</v>
      </c>
      <c r="I22" s="155"/>
      <c r="J22" s="155"/>
      <c r="K22" s="155"/>
      <c r="L22" s="155"/>
      <c r="M22" s="155"/>
      <c r="N22" s="155"/>
      <c r="O22" s="155"/>
    </row>
    <row r="23" spans="1:15" ht="19.5" customHeight="1">
      <c r="A23" s="44" t="s">
        <v>345</v>
      </c>
      <c r="B23" s="16">
        <v>3132</v>
      </c>
      <c r="C23" s="94" t="s">
        <v>352</v>
      </c>
      <c r="D23" s="94" t="s">
        <v>352</v>
      </c>
      <c r="E23" s="120">
        <v>0</v>
      </c>
      <c r="F23" s="120">
        <v>0</v>
      </c>
      <c r="G23" s="120">
        <f>F23-E23</f>
        <v>0</v>
      </c>
      <c r="H23" s="121" t="e">
        <f>(F23/E23)*100</f>
        <v>#DIV/0!</v>
      </c>
      <c r="I23" s="155"/>
      <c r="J23" s="155"/>
      <c r="K23" s="155"/>
      <c r="L23" s="155"/>
      <c r="M23" s="155"/>
      <c r="N23" s="155"/>
      <c r="O23" s="155"/>
    </row>
    <row r="24" spans="1:15" ht="19.5" customHeight="1">
      <c r="A24" s="44" t="s">
        <v>346</v>
      </c>
      <c r="B24" s="16">
        <v>3133</v>
      </c>
      <c r="C24" s="94" t="s">
        <v>352</v>
      </c>
      <c r="D24" s="94" t="s">
        <v>352</v>
      </c>
      <c r="E24" s="120">
        <v>0</v>
      </c>
      <c r="F24" s="120">
        <v>0</v>
      </c>
      <c r="G24" s="120">
        <f>F24-E24</f>
        <v>0</v>
      </c>
      <c r="H24" s="121" t="e">
        <f>(F24/E24)*100</f>
        <v>#DIV/0!</v>
      </c>
      <c r="I24" s="155"/>
      <c r="J24" s="155"/>
      <c r="K24" s="155"/>
      <c r="L24" s="155"/>
      <c r="M24" s="155"/>
      <c r="N24" s="155"/>
      <c r="O24" s="155"/>
    </row>
    <row r="25" spans="1:15" ht="19.5" customHeight="1">
      <c r="A25" s="160" t="s">
        <v>353</v>
      </c>
      <c r="B25" s="16">
        <v>3140</v>
      </c>
      <c r="C25" s="90">
        <f>SUM(C26:C27,C28,C30)</f>
        <v>-6815</v>
      </c>
      <c r="D25" s="90">
        <f>SUM(D26:D27,D28,D30)</f>
        <v>-7703</v>
      </c>
      <c r="E25" s="128">
        <f>SUM(E26:E31,E34)</f>
        <v>-5298</v>
      </c>
      <c r="F25" s="128">
        <f>SUM(F26+F27+F28+F29+F30)</f>
        <v>-2588</v>
      </c>
      <c r="G25" s="120">
        <f>F25-E25</f>
        <v>2710</v>
      </c>
      <c r="H25" s="121">
        <f>(F25/E25)*100</f>
        <v>48.8486221215553</v>
      </c>
      <c r="I25" s="155"/>
      <c r="J25" s="155"/>
      <c r="K25" s="155"/>
      <c r="L25" s="155"/>
      <c r="M25" s="155"/>
      <c r="N25" s="155"/>
      <c r="O25" s="155"/>
    </row>
    <row r="26" spans="1:15" ht="19.5" customHeight="1">
      <c r="A26" s="44" t="s">
        <v>117</v>
      </c>
      <c r="B26" s="16">
        <v>3141</v>
      </c>
      <c r="C26" s="94" t="s">
        <v>352</v>
      </c>
      <c r="D26" s="94">
        <v>-14</v>
      </c>
      <c r="E26" s="119">
        <v>0</v>
      </c>
      <c r="F26" s="119">
        <v>-14</v>
      </c>
      <c r="G26" s="120">
        <f>F26-E26</f>
        <v>-14</v>
      </c>
      <c r="H26" s="121" t="e">
        <f>(F26/E26)*100</f>
        <v>#DIV/0!</v>
      </c>
      <c r="I26" s="155"/>
      <c r="J26" s="155"/>
      <c r="K26" s="155"/>
      <c r="L26" s="155"/>
      <c r="M26" s="155"/>
      <c r="N26" s="155"/>
      <c r="O26" s="155"/>
    </row>
    <row r="27" spans="1:15" ht="19.5" customHeight="1">
      <c r="A27" s="44" t="s">
        <v>354</v>
      </c>
      <c r="B27" s="16">
        <v>3142</v>
      </c>
      <c r="C27" s="94">
        <v>-4371</v>
      </c>
      <c r="D27" s="94">
        <v>-4324</v>
      </c>
      <c r="E27" s="119">
        <v>-2011</v>
      </c>
      <c r="F27" s="119">
        <v>-1352</v>
      </c>
      <c r="G27" s="120">
        <f>F27-E27</f>
        <v>659</v>
      </c>
      <c r="H27" s="121">
        <f>(F27/E27)*100</f>
        <v>67.23023371456986</v>
      </c>
      <c r="I27" s="155"/>
      <c r="J27" s="155"/>
      <c r="K27" s="155"/>
      <c r="L27" s="155"/>
      <c r="M27" s="155"/>
      <c r="N27" s="155"/>
      <c r="O27" s="155"/>
    </row>
    <row r="28" spans="1:15" ht="19.5" customHeight="1">
      <c r="A28" s="44" t="s">
        <v>120</v>
      </c>
      <c r="B28" s="16">
        <v>3143</v>
      </c>
      <c r="C28" s="94" t="s">
        <v>352</v>
      </c>
      <c r="D28" s="94" t="s">
        <v>352</v>
      </c>
      <c r="E28" s="119">
        <v>0</v>
      </c>
      <c r="F28" s="119">
        <v>0</v>
      </c>
      <c r="G28" s="120">
        <f>F28-E28</f>
        <v>0</v>
      </c>
      <c r="H28" s="121" t="e">
        <f>(F28/E28)*100</f>
        <v>#DIV/0!</v>
      </c>
      <c r="I28" s="155"/>
      <c r="J28" s="155"/>
      <c r="K28" s="155"/>
      <c r="L28" s="155"/>
      <c r="M28" s="155"/>
      <c r="N28" s="155"/>
      <c r="O28" s="155"/>
    </row>
    <row r="29" spans="1:15" ht="19.5" customHeight="1">
      <c r="A29" s="44" t="s">
        <v>355</v>
      </c>
      <c r="B29" s="16">
        <v>3144</v>
      </c>
      <c r="C29" s="94" t="s">
        <v>352</v>
      </c>
      <c r="D29" s="94" t="s">
        <v>352</v>
      </c>
      <c r="E29" s="119">
        <v>0</v>
      </c>
      <c r="F29" s="119">
        <v>0</v>
      </c>
      <c r="G29" s="120">
        <f>F29-E29</f>
        <v>0</v>
      </c>
      <c r="H29" s="121" t="e">
        <f>(F29/E29)*100</f>
        <v>#DIV/0!</v>
      </c>
      <c r="I29" s="155"/>
      <c r="J29" s="155"/>
      <c r="K29" s="155"/>
      <c r="L29" s="155"/>
      <c r="M29" s="155"/>
      <c r="N29" s="155"/>
      <c r="O29" s="155"/>
    </row>
    <row r="30" spans="1:15" ht="19.5" customHeight="1">
      <c r="A30" s="44" t="s">
        <v>312</v>
      </c>
      <c r="B30" s="16">
        <v>3145</v>
      </c>
      <c r="C30" s="94">
        <v>-2444</v>
      </c>
      <c r="D30" s="94">
        <v>-3365</v>
      </c>
      <c r="E30" s="119">
        <v>-948</v>
      </c>
      <c r="F30" s="119">
        <v>-1222</v>
      </c>
      <c r="G30" s="120">
        <f>F30-E30</f>
        <v>-274</v>
      </c>
      <c r="H30" s="121">
        <f>(F30/E30)*100</f>
        <v>128.9029535864979</v>
      </c>
      <c r="I30" s="155"/>
      <c r="J30" s="155"/>
      <c r="K30" s="155"/>
      <c r="L30" s="155"/>
      <c r="M30" s="155"/>
      <c r="N30" s="155"/>
      <c r="O30" s="155"/>
    </row>
    <row r="31" spans="1:15" ht="19.5" customHeight="1">
      <c r="A31" s="44" t="s">
        <v>356</v>
      </c>
      <c r="B31" s="16">
        <v>3146</v>
      </c>
      <c r="C31" s="90">
        <f>C34</f>
        <v>4409</v>
      </c>
      <c r="D31" s="90">
        <f>D34</f>
        <v>-5110</v>
      </c>
      <c r="E31" s="128">
        <v>0</v>
      </c>
      <c r="F31" s="128">
        <f>SUM(F32+F33+F34)</f>
        <v>-1838</v>
      </c>
      <c r="G31" s="120">
        <f>F31-E31</f>
        <v>-1838</v>
      </c>
      <c r="H31" s="121" t="e">
        <f>(F31/E31)*100</f>
        <v>#DIV/0!</v>
      </c>
      <c r="I31" s="155"/>
      <c r="J31" s="155"/>
      <c r="K31" s="155"/>
      <c r="L31" s="155"/>
      <c r="M31" s="155"/>
      <c r="N31" s="155"/>
      <c r="O31" s="155"/>
    </row>
    <row r="32" spans="1:15" ht="19.5" customHeight="1">
      <c r="A32" s="44" t="s">
        <v>357</v>
      </c>
      <c r="B32" s="16" t="s">
        <v>358</v>
      </c>
      <c r="C32" s="94" t="s">
        <v>352</v>
      </c>
      <c r="D32" s="94" t="s">
        <v>352</v>
      </c>
      <c r="E32" s="119">
        <v>0</v>
      </c>
      <c r="F32" s="119">
        <v>0</v>
      </c>
      <c r="G32" s="120">
        <f>F32-E32</f>
        <v>0</v>
      </c>
      <c r="H32" s="121" t="e">
        <f>(F32/E32)*100</f>
        <v>#DIV/0!</v>
      </c>
      <c r="I32" s="155"/>
      <c r="J32" s="155"/>
      <c r="K32" s="155"/>
      <c r="L32" s="155"/>
      <c r="M32" s="155"/>
      <c r="N32" s="155"/>
      <c r="O32" s="155"/>
    </row>
    <row r="33" spans="1:15" ht="12.75">
      <c r="A33" s="44" t="s">
        <v>359</v>
      </c>
      <c r="B33" s="16" t="s">
        <v>360</v>
      </c>
      <c r="C33" s="94" t="s">
        <v>352</v>
      </c>
      <c r="D33" s="94" t="s">
        <v>352</v>
      </c>
      <c r="E33" s="119">
        <v>0</v>
      </c>
      <c r="F33" s="119">
        <v>0</v>
      </c>
      <c r="G33" s="120">
        <f>F33-E33</f>
        <v>0</v>
      </c>
      <c r="H33" s="121" t="e">
        <f>(F33/E33)*100</f>
        <v>#DIV/0!</v>
      </c>
      <c r="I33" s="155"/>
      <c r="J33" s="155"/>
      <c r="K33" s="155"/>
      <c r="L33" s="155"/>
      <c r="M33" s="155"/>
      <c r="N33" s="155"/>
      <c r="O33" s="155"/>
    </row>
    <row r="34" spans="1:15" ht="19.5" customHeight="1">
      <c r="A34" s="44" t="s">
        <v>361</v>
      </c>
      <c r="B34" s="16">
        <v>3150</v>
      </c>
      <c r="C34" s="94">
        <v>4409</v>
      </c>
      <c r="D34" s="94">
        <v>-5110</v>
      </c>
      <c r="E34" s="119">
        <v>-2339</v>
      </c>
      <c r="F34" s="119">
        <v>-1838</v>
      </c>
      <c r="G34" s="120">
        <f>F34-E34</f>
        <v>501</v>
      </c>
      <c r="H34" s="121">
        <f>(F34/E34)*100</f>
        <v>78.58058999572467</v>
      </c>
      <c r="I34" s="155"/>
      <c r="J34" s="155"/>
      <c r="K34" s="155"/>
      <c r="L34" s="155"/>
      <c r="M34" s="155"/>
      <c r="N34" s="155"/>
      <c r="O34" s="155"/>
    </row>
    <row r="35" spans="1:15" ht="19.5" customHeight="1">
      <c r="A35" s="44" t="s">
        <v>362</v>
      </c>
      <c r="B35" s="16">
        <v>3160</v>
      </c>
      <c r="C35" s="94" t="s">
        <v>352</v>
      </c>
      <c r="D35" s="94" t="s">
        <v>352</v>
      </c>
      <c r="E35" s="119">
        <v>0</v>
      </c>
      <c r="F35" s="119">
        <v>0</v>
      </c>
      <c r="G35" s="120">
        <f>F35-E35</f>
        <v>0</v>
      </c>
      <c r="H35" s="121" t="e">
        <f>(F35/E35)*100</f>
        <v>#DIV/0!</v>
      </c>
      <c r="I35" s="155"/>
      <c r="J35" s="155"/>
      <c r="K35" s="155"/>
      <c r="L35" s="155"/>
      <c r="M35" s="155"/>
      <c r="N35" s="155"/>
      <c r="O35" s="155"/>
    </row>
    <row r="36" spans="1:15" ht="19.5" customHeight="1">
      <c r="A36" s="44" t="s">
        <v>363</v>
      </c>
      <c r="B36" s="16">
        <v>3170</v>
      </c>
      <c r="C36" s="94">
        <v>-23661</v>
      </c>
      <c r="D36" s="94">
        <v>-30214</v>
      </c>
      <c r="E36" s="119">
        <v>-365</v>
      </c>
      <c r="F36" s="119">
        <v>-10736</v>
      </c>
      <c r="G36" s="120">
        <f>F36-E36</f>
        <v>-10371</v>
      </c>
      <c r="H36" s="121">
        <f>(F36/E36)*100</f>
        <v>2941.3698630136987</v>
      </c>
      <c r="I36" s="155"/>
      <c r="J36" s="155"/>
      <c r="K36" s="155"/>
      <c r="L36" s="155"/>
      <c r="M36" s="155"/>
      <c r="N36" s="155"/>
      <c r="O36" s="155"/>
    </row>
    <row r="37" spans="1:15" ht="19.5" customHeight="1">
      <c r="A37" s="161" t="s">
        <v>132</v>
      </c>
      <c r="B37" s="162">
        <v>3195</v>
      </c>
      <c r="C37" s="41">
        <f>SUM(C7,C18)</f>
        <v>3481</v>
      </c>
      <c r="D37" s="41">
        <f>SUM(D7,D18)</f>
        <v>1590</v>
      </c>
      <c r="E37" s="123">
        <f>SUM(E7,E18)</f>
        <v>3182</v>
      </c>
      <c r="F37" s="123">
        <f>SUM(F7,F18)</f>
        <v>3441</v>
      </c>
      <c r="G37" s="114">
        <f>F37-E37</f>
        <v>259</v>
      </c>
      <c r="H37" s="116">
        <f>(F37/E37)*100</f>
        <v>108.13953488372093</v>
      </c>
      <c r="I37" s="155"/>
      <c r="J37" s="155"/>
      <c r="K37" s="155"/>
      <c r="L37" s="155"/>
      <c r="M37" s="155"/>
      <c r="N37" s="155"/>
      <c r="O37" s="155"/>
    </row>
    <row r="38" spans="1:15" ht="19.5" customHeight="1">
      <c r="A38" s="151" t="s">
        <v>364</v>
      </c>
      <c r="B38" s="152"/>
      <c r="C38" s="152"/>
      <c r="D38" s="152"/>
      <c r="E38" s="153"/>
      <c r="F38" s="153"/>
      <c r="G38" s="120">
        <f>F38-E38</f>
        <v>0</v>
      </c>
      <c r="H38" s="121" t="e">
        <f>(F38/E38)*100</f>
        <v>#DIV/0!</v>
      </c>
      <c r="I38" s="155"/>
      <c r="J38" s="155"/>
      <c r="K38" s="155"/>
      <c r="L38" s="155"/>
      <c r="M38" s="155"/>
      <c r="N38" s="155"/>
      <c r="O38" s="155"/>
    </row>
    <row r="39" spans="1:15" ht="19.5" customHeight="1">
      <c r="A39" s="156" t="s">
        <v>365</v>
      </c>
      <c r="B39" s="157">
        <v>3200</v>
      </c>
      <c r="C39" s="41">
        <f>SUM(C40:C43)</f>
        <v>0</v>
      </c>
      <c r="D39" s="41">
        <f>SUM(D40:D43)</f>
        <v>0</v>
      </c>
      <c r="E39" s="123">
        <f>SUM(E40:E43)</f>
        <v>0</v>
      </c>
      <c r="F39" s="123">
        <f>SUM(F40:F43)</f>
        <v>0</v>
      </c>
      <c r="G39" s="114">
        <f>F39-E39</f>
        <v>0</v>
      </c>
      <c r="H39" s="116" t="e">
        <f>(F39/E39)*100</f>
        <v>#DIV/0!</v>
      </c>
      <c r="I39" s="155"/>
      <c r="J39" s="155"/>
      <c r="K39" s="155"/>
      <c r="L39" s="155"/>
      <c r="M39" s="155"/>
      <c r="N39" s="155"/>
      <c r="O39" s="155"/>
    </row>
    <row r="40" spans="1:15" ht="19.5" customHeight="1">
      <c r="A40" s="44" t="s">
        <v>366</v>
      </c>
      <c r="B40" s="16">
        <v>3210</v>
      </c>
      <c r="C40" s="94"/>
      <c r="D40" s="94"/>
      <c r="E40" s="119"/>
      <c r="F40" s="119"/>
      <c r="G40" s="120">
        <f>F40-E40</f>
        <v>0</v>
      </c>
      <c r="H40" s="121" t="e">
        <f>(F40/E40)*100</f>
        <v>#DIV/0!</v>
      </c>
      <c r="I40" s="155"/>
      <c r="J40" s="155"/>
      <c r="K40" s="155"/>
      <c r="L40" s="155"/>
      <c r="M40" s="155"/>
      <c r="N40" s="155"/>
      <c r="O40" s="155"/>
    </row>
    <row r="41" spans="1:15" ht="19.5" customHeight="1">
      <c r="A41" s="44" t="s">
        <v>367</v>
      </c>
      <c r="B41" s="16">
        <v>3220</v>
      </c>
      <c r="C41" s="94"/>
      <c r="D41" s="94"/>
      <c r="E41" s="119"/>
      <c r="F41" s="119"/>
      <c r="G41" s="120">
        <f>F41-E41</f>
        <v>0</v>
      </c>
      <c r="H41" s="121" t="e">
        <f>(F41/E41)*100</f>
        <v>#DIV/0!</v>
      </c>
      <c r="I41" s="155"/>
      <c r="J41" s="155"/>
      <c r="K41" s="155"/>
      <c r="L41" s="155"/>
      <c r="M41" s="155"/>
      <c r="N41" s="155"/>
      <c r="O41" s="155"/>
    </row>
    <row r="42" spans="1:15" ht="19.5" customHeight="1">
      <c r="A42" s="44" t="s">
        <v>368</v>
      </c>
      <c r="B42" s="16">
        <v>3230</v>
      </c>
      <c r="C42" s="94"/>
      <c r="D42" s="94"/>
      <c r="E42" s="119"/>
      <c r="F42" s="119"/>
      <c r="G42" s="120">
        <f>F42-E42</f>
        <v>0</v>
      </c>
      <c r="H42" s="121" t="e">
        <f>(F42/E42)*100</f>
        <v>#DIV/0!</v>
      </c>
      <c r="I42" s="155"/>
      <c r="J42" s="155"/>
      <c r="K42" s="155"/>
      <c r="L42" s="155"/>
      <c r="M42" s="155"/>
      <c r="N42" s="155"/>
      <c r="O42" s="155"/>
    </row>
    <row r="43" spans="1:15" ht="19.5" customHeight="1">
      <c r="A43" s="44" t="s">
        <v>369</v>
      </c>
      <c r="B43" s="16">
        <v>3240</v>
      </c>
      <c r="C43" s="94"/>
      <c r="D43" s="94"/>
      <c r="E43" s="119"/>
      <c r="F43" s="119"/>
      <c r="G43" s="120">
        <f>F43-E43</f>
        <v>0</v>
      </c>
      <c r="H43" s="121" t="e">
        <f>(F43/E43)*100</f>
        <v>#DIV/0!</v>
      </c>
      <c r="I43" s="155"/>
      <c r="J43" s="155"/>
      <c r="K43" s="155"/>
      <c r="L43" s="155"/>
      <c r="M43" s="155"/>
      <c r="N43" s="155"/>
      <c r="O43" s="155"/>
    </row>
    <row r="44" spans="1:15" ht="19.5" customHeight="1">
      <c r="A44" s="47" t="s">
        <v>370</v>
      </c>
      <c r="B44" s="122">
        <v>3255</v>
      </c>
      <c r="C44" s="41">
        <f>SUM(C45:C49)</f>
        <v>0</v>
      </c>
      <c r="D44" s="41">
        <f>SUM(D45:D49)</f>
        <v>0</v>
      </c>
      <c r="E44" s="123">
        <f>SUM(E45:E49)</f>
        <v>0</v>
      </c>
      <c r="F44" s="123">
        <f>SUM(F45:F49)</f>
        <v>0</v>
      </c>
      <c r="G44" s="114">
        <f>F44-E44</f>
        <v>0</v>
      </c>
      <c r="H44" s="116" t="e">
        <f>(F44/E44)*100</f>
        <v>#DIV/0!</v>
      </c>
      <c r="I44" s="155"/>
      <c r="J44" s="155"/>
      <c r="K44" s="155"/>
      <c r="L44" s="155"/>
      <c r="M44" s="155"/>
      <c r="N44" s="155"/>
      <c r="O44" s="155"/>
    </row>
    <row r="45" spans="1:15" ht="19.5" customHeight="1">
      <c r="A45" s="44" t="s">
        <v>371</v>
      </c>
      <c r="B45" s="16">
        <v>3260</v>
      </c>
      <c r="C45" s="94" t="s">
        <v>352</v>
      </c>
      <c r="D45" s="94" t="s">
        <v>352</v>
      </c>
      <c r="E45" s="119" t="s">
        <v>352</v>
      </c>
      <c r="F45" s="119" t="s">
        <v>352</v>
      </c>
      <c r="G45" s="120" t="e">
        <f>F45-E45</f>
        <v>#VALUE!</v>
      </c>
      <c r="H45" s="121" t="e">
        <f>(F45/E45)*100</f>
        <v>#VALUE!</v>
      </c>
      <c r="I45" s="155"/>
      <c r="J45" s="155"/>
      <c r="K45" s="155"/>
      <c r="L45" s="155"/>
      <c r="M45" s="155"/>
      <c r="N45" s="155"/>
      <c r="O45" s="155"/>
    </row>
    <row r="46" spans="1:15" ht="19.5" customHeight="1">
      <c r="A46" s="44" t="s">
        <v>372</v>
      </c>
      <c r="B46" s="16">
        <v>3265</v>
      </c>
      <c r="C46" s="94" t="s">
        <v>352</v>
      </c>
      <c r="D46" s="94" t="s">
        <v>352</v>
      </c>
      <c r="E46" s="119" t="s">
        <v>352</v>
      </c>
      <c r="F46" s="119" t="s">
        <v>352</v>
      </c>
      <c r="G46" s="120" t="e">
        <f>F46-E46</f>
        <v>#VALUE!</v>
      </c>
      <c r="H46" s="121" t="e">
        <f>(F46/E46)*100</f>
        <v>#VALUE!</v>
      </c>
      <c r="I46" s="155"/>
      <c r="J46" s="155"/>
      <c r="K46" s="155"/>
      <c r="L46" s="155"/>
      <c r="M46" s="155"/>
      <c r="N46" s="155"/>
      <c r="O46" s="155"/>
    </row>
    <row r="47" spans="1:15" ht="19.5" customHeight="1">
      <c r="A47" s="44" t="s">
        <v>373</v>
      </c>
      <c r="B47" s="16">
        <v>3270</v>
      </c>
      <c r="C47" s="94" t="s">
        <v>352</v>
      </c>
      <c r="D47" s="94" t="s">
        <v>352</v>
      </c>
      <c r="E47" s="119" t="s">
        <v>352</v>
      </c>
      <c r="F47" s="119" t="s">
        <v>352</v>
      </c>
      <c r="G47" s="120" t="e">
        <f>F47-E47</f>
        <v>#VALUE!</v>
      </c>
      <c r="H47" s="121" t="e">
        <f>(F47/E47)*100</f>
        <v>#VALUE!</v>
      </c>
      <c r="I47" s="155"/>
      <c r="J47" s="155"/>
      <c r="K47" s="155"/>
      <c r="L47" s="155"/>
      <c r="M47" s="155"/>
      <c r="N47" s="155"/>
      <c r="O47" s="155"/>
    </row>
    <row r="48" spans="1:15" ht="19.5" customHeight="1">
      <c r="A48" s="44" t="s">
        <v>374</v>
      </c>
      <c r="B48" s="16">
        <v>3275</v>
      </c>
      <c r="C48" s="94" t="s">
        <v>352</v>
      </c>
      <c r="D48" s="94" t="s">
        <v>352</v>
      </c>
      <c r="E48" s="119" t="s">
        <v>352</v>
      </c>
      <c r="F48" s="119" t="s">
        <v>352</v>
      </c>
      <c r="G48" s="120" t="e">
        <f>F48-E48</f>
        <v>#VALUE!</v>
      </c>
      <c r="H48" s="121" t="e">
        <f>(F48/E48)*100</f>
        <v>#VALUE!</v>
      </c>
      <c r="I48" s="155"/>
      <c r="J48" s="155"/>
      <c r="K48" s="155"/>
      <c r="L48" s="155"/>
      <c r="M48" s="155"/>
      <c r="N48" s="155"/>
      <c r="O48" s="155"/>
    </row>
    <row r="49" spans="1:15" ht="19.5" customHeight="1">
      <c r="A49" s="44" t="s">
        <v>363</v>
      </c>
      <c r="B49" s="16">
        <v>3280</v>
      </c>
      <c r="C49" s="94" t="s">
        <v>352</v>
      </c>
      <c r="D49" s="94" t="s">
        <v>352</v>
      </c>
      <c r="E49" s="119" t="s">
        <v>352</v>
      </c>
      <c r="F49" s="119" t="s">
        <v>352</v>
      </c>
      <c r="G49" s="120" t="e">
        <f>F49-E49</f>
        <v>#VALUE!</v>
      </c>
      <c r="H49" s="121" t="e">
        <f>(F49/E49)*100</f>
        <v>#VALUE!</v>
      </c>
      <c r="I49" s="155"/>
      <c r="J49" s="155"/>
      <c r="K49" s="155"/>
      <c r="L49" s="155"/>
      <c r="M49" s="155"/>
      <c r="N49" s="155"/>
      <c r="O49" s="155"/>
    </row>
    <row r="50" spans="1:15" ht="19.5" customHeight="1">
      <c r="A50" s="163" t="s">
        <v>133</v>
      </c>
      <c r="B50" s="162">
        <v>3295</v>
      </c>
      <c r="C50" s="41">
        <f>SUM(C39,C44)</f>
        <v>0</v>
      </c>
      <c r="D50" s="41">
        <f>SUM(D39,D44)</f>
        <v>0</v>
      </c>
      <c r="E50" s="123">
        <f>SUM(E39,E44)</f>
        <v>0</v>
      </c>
      <c r="F50" s="123">
        <f>SUM(F39,F44)</f>
        <v>0</v>
      </c>
      <c r="G50" s="114">
        <f>F50-E50</f>
        <v>0</v>
      </c>
      <c r="H50" s="116" t="e">
        <f>(F50/E50)*100</f>
        <v>#DIV/0!</v>
      </c>
      <c r="I50" s="155"/>
      <c r="J50" s="155"/>
      <c r="K50" s="155"/>
      <c r="L50" s="155"/>
      <c r="M50" s="155"/>
      <c r="N50" s="155"/>
      <c r="O50" s="155"/>
    </row>
    <row r="51" spans="1:15" ht="19.5" customHeight="1">
      <c r="A51" s="151" t="s">
        <v>375</v>
      </c>
      <c r="B51" s="152"/>
      <c r="C51" s="152"/>
      <c r="D51" s="152"/>
      <c r="E51" s="153"/>
      <c r="F51" s="153"/>
      <c r="G51" s="120">
        <f>F51-E51</f>
        <v>0</v>
      </c>
      <c r="H51" s="121" t="e">
        <f>(F51/E51)*100</f>
        <v>#DIV/0!</v>
      </c>
      <c r="I51" s="155"/>
      <c r="J51" s="155"/>
      <c r="K51" s="155"/>
      <c r="L51" s="155"/>
      <c r="M51" s="155"/>
      <c r="N51" s="155"/>
      <c r="O51" s="155"/>
    </row>
    <row r="52" spans="1:15" ht="19.5" customHeight="1">
      <c r="A52" s="47" t="s">
        <v>376</v>
      </c>
      <c r="B52" s="122">
        <v>3300</v>
      </c>
      <c r="C52" s="41">
        <f>SUM(C53,C54,C58)</f>
        <v>0</v>
      </c>
      <c r="D52" s="41">
        <f>SUM(D53,D54,D58)</f>
        <v>0</v>
      </c>
      <c r="E52" s="123">
        <f>SUM(E53,E54,E58)</f>
        <v>0</v>
      </c>
      <c r="F52" s="123">
        <f>SUM(F53,F54,F58)</f>
        <v>0</v>
      </c>
      <c r="G52" s="114">
        <f>F52-E52</f>
        <v>0</v>
      </c>
      <c r="H52" s="116" t="e">
        <f>(F52/E52)*100</f>
        <v>#DIV/0!</v>
      </c>
      <c r="I52" s="155"/>
      <c r="J52" s="155"/>
      <c r="K52" s="155"/>
      <c r="L52" s="155"/>
      <c r="M52" s="155"/>
      <c r="N52" s="155"/>
      <c r="O52" s="155"/>
    </row>
    <row r="53" spans="1:15" ht="19.5" customHeight="1">
      <c r="A53" s="44" t="s">
        <v>377</v>
      </c>
      <c r="B53" s="16">
        <v>3310</v>
      </c>
      <c r="C53" s="39"/>
      <c r="D53" s="39"/>
      <c r="E53" s="120"/>
      <c r="F53" s="120"/>
      <c r="G53" s="120">
        <f>F53-E53</f>
        <v>0</v>
      </c>
      <c r="H53" s="121" t="e">
        <f>(F53/E53)*100</f>
        <v>#DIV/0!</v>
      </c>
      <c r="I53" s="155"/>
      <c r="J53" s="155"/>
      <c r="K53" s="155"/>
      <c r="L53" s="155"/>
      <c r="M53" s="155"/>
      <c r="N53" s="155"/>
      <c r="O53" s="155"/>
    </row>
    <row r="54" spans="1:15" ht="19.5" customHeight="1">
      <c r="A54" s="44" t="s">
        <v>378</v>
      </c>
      <c r="B54" s="16">
        <v>3320</v>
      </c>
      <c r="C54" s="90">
        <f>SUM(C55:C57)</f>
        <v>0</v>
      </c>
      <c r="D54" s="90">
        <f>SUM(D55:D57)</f>
        <v>0</v>
      </c>
      <c r="E54" s="128">
        <f>SUM(E55:E57)</f>
        <v>0</v>
      </c>
      <c r="F54" s="128">
        <f>SUM(F55:F57)</f>
        <v>0</v>
      </c>
      <c r="G54" s="120">
        <f>F54-E54</f>
        <v>0</v>
      </c>
      <c r="H54" s="121" t="e">
        <f>(F54/E54)*100</f>
        <v>#DIV/0!</v>
      </c>
      <c r="I54" s="155"/>
      <c r="J54" s="155"/>
      <c r="K54" s="155"/>
      <c r="L54" s="155"/>
      <c r="M54" s="155"/>
      <c r="N54" s="155"/>
      <c r="O54" s="155"/>
    </row>
    <row r="55" spans="1:15" ht="19.5" customHeight="1">
      <c r="A55" s="44" t="s">
        <v>344</v>
      </c>
      <c r="B55" s="16">
        <v>3321</v>
      </c>
      <c r="C55" s="94"/>
      <c r="D55" s="94"/>
      <c r="E55" s="119"/>
      <c r="F55" s="119"/>
      <c r="G55" s="120">
        <f>F55-E55</f>
        <v>0</v>
      </c>
      <c r="H55" s="121" t="e">
        <f>(F55/E55)*100</f>
        <v>#DIV/0!</v>
      </c>
      <c r="I55" s="155"/>
      <c r="J55" s="155"/>
      <c r="K55" s="155"/>
      <c r="L55" s="155"/>
      <c r="M55" s="155"/>
      <c r="N55" s="155"/>
      <c r="O55" s="155"/>
    </row>
    <row r="56" spans="1:15" ht="19.5" customHeight="1">
      <c r="A56" s="44" t="s">
        <v>345</v>
      </c>
      <c r="B56" s="16">
        <v>3322</v>
      </c>
      <c r="C56" s="94"/>
      <c r="D56" s="94"/>
      <c r="E56" s="119"/>
      <c r="F56" s="119"/>
      <c r="G56" s="120">
        <f>F56-E56</f>
        <v>0</v>
      </c>
      <c r="H56" s="121" t="e">
        <f>(F56/E56)*100</f>
        <v>#DIV/0!</v>
      </c>
      <c r="I56" s="155"/>
      <c r="J56" s="155"/>
      <c r="K56" s="155"/>
      <c r="L56" s="155"/>
      <c r="M56" s="155"/>
      <c r="N56" s="155"/>
      <c r="O56" s="155"/>
    </row>
    <row r="57" spans="1:15" ht="19.5" customHeight="1">
      <c r="A57" s="44" t="s">
        <v>346</v>
      </c>
      <c r="B57" s="16">
        <v>3323</v>
      </c>
      <c r="C57" s="94"/>
      <c r="D57" s="94"/>
      <c r="E57" s="119"/>
      <c r="F57" s="119"/>
      <c r="G57" s="120">
        <f>F57-E57</f>
        <v>0</v>
      </c>
      <c r="H57" s="121" t="e">
        <f>(F57/E57)*100</f>
        <v>#DIV/0!</v>
      </c>
      <c r="I57" s="155"/>
      <c r="J57" s="155"/>
      <c r="K57" s="155"/>
      <c r="L57" s="155"/>
      <c r="M57" s="155"/>
      <c r="N57" s="155"/>
      <c r="O57" s="155"/>
    </row>
    <row r="58" spans="1:15" ht="19.5" customHeight="1">
      <c r="A58" s="44" t="s">
        <v>369</v>
      </c>
      <c r="B58" s="16">
        <v>3340</v>
      </c>
      <c r="C58" s="94"/>
      <c r="D58" s="94"/>
      <c r="E58" s="119"/>
      <c r="F58" s="119"/>
      <c r="G58" s="120">
        <f>F58-E58</f>
        <v>0</v>
      </c>
      <c r="H58" s="121" t="e">
        <f>(F58/E58)*100</f>
        <v>#DIV/0!</v>
      </c>
      <c r="I58" s="155"/>
      <c r="J58" s="155"/>
      <c r="K58" s="155"/>
      <c r="L58" s="155"/>
      <c r="M58" s="155"/>
      <c r="N58" s="155"/>
      <c r="O58" s="155"/>
    </row>
    <row r="59" spans="1:15" ht="19.5" customHeight="1">
      <c r="A59" s="47" t="s">
        <v>379</v>
      </c>
      <c r="B59" s="122">
        <v>3345</v>
      </c>
      <c r="C59" s="41">
        <f>SUM(C60,C61,C65,C66)</f>
        <v>0</v>
      </c>
      <c r="D59" s="41">
        <f>SUM(D60,D61,D65,D66)</f>
        <v>-76</v>
      </c>
      <c r="E59" s="123">
        <f>SUM(E60,E61,E65,E66)</f>
        <v>-12</v>
      </c>
      <c r="F59" s="123">
        <f>SUM(F60,F61,F65,F66)</f>
        <v>-76</v>
      </c>
      <c r="G59" s="114">
        <f>F59-E59</f>
        <v>-64</v>
      </c>
      <c r="H59" s="116">
        <f>(F59/E59)*100</f>
        <v>633.3333333333333</v>
      </c>
      <c r="I59" s="155"/>
      <c r="J59" s="155"/>
      <c r="K59" s="155"/>
      <c r="L59" s="155"/>
      <c r="M59" s="155"/>
      <c r="N59" s="155"/>
      <c r="O59" s="155"/>
    </row>
    <row r="60" spans="1:15" ht="19.5" customHeight="1">
      <c r="A60" s="44" t="s">
        <v>380</v>
      </c>
      <c r="B60" s="16">
        <v>3350</v>
      </c>
      <c r="C60" s="39" t="s">
        <v>352</v>
      </c>
      <c r="D60" s="39" t="s">
        <v>352</v>
      </c>
      <c r="E60" s="120">
        <v>0</v>
      </c>
      <c r="F60" s="120">
        <v>0</v>
      </c>
      <c r="G60" s="120">
        <f>F60-E60</f>
        <v>0</v>
      </c>
      <c r="H60" s="121" t="e">
        <f>(F60/E60)*100</f>
        <v>#DIV/0!</v>
      </c>
      <c r="I60" s="155"/>
      <c r="J60" s="155"/>
      <c r="K60" s="155"/>
      <c r="L60" s="155"/>
      <c r="M60" s="155"/>
      <c r="N60" s="155"/>
      <c r="O60" s="155"/>
    </row>
    <row r="61" spans="1:15" ht="19.5" customHeight="1">
      <c r="A61" s="44" t="s">
        <v>381</v>
      </c>
      <c r="B61" s="16">
        <v>3360</v>
      </c>
      <c r="C61" s="90">
        <f>SUM(C62:C64)</f>
        <v>0</v>
      </c>
      <c r="D61" s="90">
        <f>SUM(D62:D64)</f>
        <v>0</v>
      </c>
      <c r="E61" s="128">
        <f>SUM(E62:E64)</f>
        <v>0</v>
      </c>
      <c r="F61" s="128">
        <f>SUM(F62:F64)</f>
        <v>0</v>
      </c>
      <c r="G61" s="120">
        <f>F61-E61</f>
        <v>0</v>
      </c>
      <c r="H61" s="121" t="e">
        <f>(F61/E61)*100</f>
        <v>#DIV/0!</v>
      </c>
      <c r="I61" s="155"/>
      <c r="J61" s="155"/>
      <c r="K61" s="155"/>
      <c r="L61" s="155"/>
      <c r="M61" s="155"/>
      <c r="N61" s="155"/>
      <c r="O61" s="155"/>
    </row>
    <row r="62" spans="1:15" ht="19.5" customHeight="1">
      <c r="A62" s="44" t="s">
        <v>344</v>
      </c>
      <c r="B62" s="16">
        <v>3361</v>
      </c>
      <c r="C62" s="94" t="s">
        <v>352</v>
      </c>
      <c r="D62" s="94" t="s">
        <v>352</v>
      </c>
      <c r="E62" s="119">
        <v>0</v>
      </c>
      <c r="F62" s="119">
        <v>0</v>
      </c>
      <c r="G62" s="120">
        <f>F62-E62</f>
        <v>0</v>
      </c>
      <c r="H62" s="121" t="e">
        <f>(F62/E62)*100</f>
        <v>#DIV/0!</v>
      </c>
      <c r="I62" s="155"/>
      <c r="J62" s="155"/>
      <c r="K62" s="155"/>
      <c r="L62" s="155"/>
      <c r="M62" s="155"/>
      <c r="N62" s="155"/>
      <c r="O62" s="155"/>
    </row>
    <row r="63" spans="1:15" ht="19.5" customHeight="1">
      <c r="A63" s="44" t="s">
        <v>345</v>
      </c>
      <c r="B63" s="16">
        <v>3362</v>
      </c>
      <c r="C63" s="94" t="s">
        <v>352</v>
      </c>
      <c r="D63" s="94" t="s">
        <v>352</v>
      </c>
      <c r="E63" s="119">
        <v>0</v>
      </c>
      <c r="F63" s="119">
        <v>0</v>
      </c>
      <c r="G63" s="120">
        <f>F63-E63</f>
        <v>0</v>
      </c>
      <c r="H63" s="121" t="e">
        <f>(F63/E63)*100</f>
        <v>#DIV/0!</v>
      </c>
      <c r="I63" s="155"/>
      <c r="J63" s="155"/>
      <c r="K63" s="155"/>
      <c r="L63" s="155"/>
      <c r="M63" s="155"/>
      <c r="N63" s="155"/>
      <c r="O63" s="155"/>
    </row>
    <row r="64" spans="1:15" ht="19.5" customHeight="1">
      <c r="A64" s="44" t="s">
        <v>346</v>
      </c>
      <c r="B64" s="16">
        <v>3363</v>
      </c>
      <c r="C64" s="94" t="s">
        <v>352</v>
      </c>
      <c r="D64" s="94" t="s">
        <v>352</v>
      </c>
      <c r="E64" s="119">
        <v>0</v>
      </c>
      <c r="F64" s="119">
        <v>0</v>
      </c>
      <c r="G64" s="120">
        <f>F64-E64</f>
        <v>0</v>
      </c>
      <c r="H64" s="121" t="e">
        <f>(F64/E64)*100</f>
        <v>#DIV/0!</v>
      </c>
      <c r="I64" s="155"/>
      <c r="J64" s="155"/>
      <c r="K64" s="155"/>
      <c r="L64" s="155"/>
      <c r="M64" s="155"/>
      <c r="N64" s="155"/>
      <c r="O64" s="155"/>
    </row>
    <row r="65" spans="1:15" ht="19.5" customHeight="1">
      <c r="A65" s="44" t="s">
        <v>382</v>
      </c>
      <c r="B65" s="16">
        <v>3370</v>
      </c>
      <c r="C65" s="94" t="s">
        <v>352</v>
      </c>
      <c r="D65" s="94">
        <v>-76</v>
      </c>
      <c r="E65" s="119">
        <v>0</v>
      </c>
      <c r="F65" s="119">
        <v>-76</v>
      </c>
      <c r="G65" s="120">
        <f>F65-E65</f>
        <v>-76</v>
      </c>
      <c r="H65" s="121" t="e">
        <f>(F65/E65)*100</f>
        <v>#DIV/0!</v>
      </c>
      <c r="I65" s="155"/>
      <c r="J65" s="155"/>
      <c r="K65" s="155"/>
      <c r="L65" s="155"/>
      <c r="M65" s="155"/>
      <c r="N65" s="155"/>
      <c r="O65" s="155"/>
    </row>
    <row r="66" spans="1:15" ht="19.5" customHeight="1">
      <c r="A66" s="44" t="s">
        <v>363</v>
      </c>
      <c r="B66" s="16">
        <v>3380</v>
      </c>
      <c r="C66" s="94" t="s">
        <v>352</v>
      </c>
      <c r="D66" s="94" t="s">
        <v>352</v>
      </c>
      <c r="E66" s="119">
        <v>-12</v>
      </c>
      <c r="F66" s="119">
        <v>0</v>
      </c>
      <c r="G66" s="120">
        <f>F66-E66</f>
        <v>12</v>
      </c>
      <c r="H66" s="121">
        <f>(F66/E66)*100</f>
        <v>0</v>
      </c>
      <c r="I66" s="155"/>
      <c r="J66" s="155"/>
      <c r="K66" s="155"/>
      <c r="L66" s="155"/>
      <c r="M66" s="155"/>
      <c r="N66" s="155"/>
      <c r="O66" s="155"/>
    </row>
    <row r="67" spans="1:15" ht="19.5" customHeight="1">
      <c r="A67" s="47" t="s">
        <v>383</v>
      </c>
      <c r="B67" s="122">
        <v>3395</v>
      </c>
      <c r="C67" s="41">
        <f>SUM(C52,C59)</f>
        <v>0</v>
      </c>
      <c r="D67" s="41">
        <f>SUM(D52,D59)</f>
        <v>-76</v>
      </c>
      <c r="E67" s="123">
        <f>SUM(E52,E59)</f>
        <v>-12</v>
      </c>
      <c r="F67" s="123">
        <f>SUM(F52,F59)</f>
        <v>-76</v>
      </c>
      <c r="G67" s="114">
        <f>F67-E67</f>
        <v>-64</v>
      </c>
      <c r="H67" s="116">
        <f>(F67/E67)*100</f>
        <v>633.3333333333333</v>
      </c>
      <c r="I67" s="155"/>
      <c r="J67" s="155"/>
      <c r="K67" s="155"/>
      <c r="L67" s="155"/>
      <c r="M67" s="155"/>
      <c r="N67" s="155"/>
      <c r="O67" s="155"/>
    </row>
    <row r="68" spans="1:15" ht="19.5" customHeight="1">
      <c r="A68" s="164" t="s">
        <v>384</v>
      </c>
      <c r="B68" s="122">
        <v>3400</v>
      </c>
      <c r="C68" s="41">
        <f>SUM(C37,C50,C67)</f>
        <v>3481</v>
      </c>
      <c r="D68" s="41">
        <f>SUM(D37,D50,D67)</f>
        <v>1514</v>
      </c>
      <c r="E68" s="123">
        <f>SUM(E37,E50,E67)</f>
        <v>3170</v>
      </c>
      <c r="F68" s="123">
        <f>SUM(F37,F50,F67)</f>
        <v>3365</v>
      </c>
      <c r="G68" s="114">
        <f>F68-E68</f>
        <v>195</v>
      </c>
      <c r="H68" s="116">
        <f>(F68/E68)*100</f>
        <v>106.15141955835963</v>
      </c>
      <c r="I68" s="155"/>
      <c r="J68" s="155"/>
      <c r="K68" s="155"/>
      <c r="L68" s="155"/>
      <c r="M68" s="155"/>
      <c r="N68" s="155"/>
      <c r="O68" s="155"/>
    </row>
    <row r="69" spans="1:15" ht="19.5" customHeight="1">
      <c r="A69" s="44" t="s">
        <v>130</v>
      </c>
      <c r="B69" s="16">
        <v>3405</v>
      </c>
      <c r="C69" s="94">
        <v>546</v>
      </c>
      <c r="D69" s="94">
        <v>4384</v>
      </c>
      <c r="E69" s="120">
        <v>0</v>
      </c>
      <c r="F69" s="119">
        <v>2533</v>
      </c>
      <c r="G69" s="120">
        <f>F69-E69</f>
        <v>2533</v>
      </c>
      <c r="H69" s="121" t="e">
        <f>(F69/E69)*100</f>
        <v>#DIV/0!</v>
      </c>
      <c r="I69" s="155"/>
      <c r="J69" s="155"/>
      <c r="K69" s="155"/>
      <c r="L69" s="155"/>
      <c r="M69" s="155"/>
      <c r="N69" s="155"/>
      <c r="O69" s="155"/>
    </row>
    <row r="70" spans="1:15" ht="19.5" customHeight="1">
      <c r="A70" s="66" t="s">
        <v>135</v>
      </c>
      <c r="B70" s="16">
        <v>3410</v>
      </c>
      <c r="C70" s="39"/>
      <c r="D70" s="39"/>
      <c r="E70" s="120">
        <v>0</v>
      </c>
      <c r="F70" s="120"/>
      <c r="G70" s="120">
        <f>F70-E70</f>
        <v>0</v>
      </c>
      <c r="H70" s="121" t="e">
        <f>(F70/E70)*100</f>
        <v>#DIV/0!</v>
      </c>
      <c r="I70" s="155"/>
      <c r="J70" s="155"/>
      <c r="K70" s="155"/>
      <c r="L70" s="155"/>
      <c r="M70" s="155"/>
      <c r="N70" s="155"/>
      <c r="O70" s="155"/>
    </row>
    <row r="71" spans="1:15" ht="19.5" customHeight="1">
      <c r="A71" s="44" t="s">
        <v>136</v>
      </c>
      <c r="B71" s="16">
        <v>3415</v>
      </c>
      <c r="C71" s="61">
        <f>SUM(C69,C68,C70)</f>
        <v>4027</v>
      </c>
      <c r="D71" s="61">
        <f>SUM(D69,D68,D70)</f>
        <v>5898</v>
      </c>
      <c r="E71" s="165">
        <f>SUM(E69,E68,E70)</f>
        <v>3170</v>
      </c>
      <c r="F71" s="165">
        <f>SUM(F69,F68,F70)</f>
        <v>5898</v>
      </c>
      <c r="G71" s="120">
        <f>F71-E71</f>
        <v>2728</v>
      </c>
      <c r="H71" s="121">
        <f>(F71/E71)*100</f>
        <v>186.05678233438485</v>
      </c>
      <c r="I71" s="155"/>
      <c r="J71" s="155"/>
      <c r="K71" s="155"/>
      <c r="L71" s="155"/>
      <c r="M71" s="155"/>
      <c r="N71" s="155"/>
      <c r="O71" s="155"/>
    </row>
    <row r="72" spans="1:8" s="166" customFormat="1" ht="12.75">
      <c r="A72" s="109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32" t="s">
        <v>385</v>
      </c>
      <c r="B73" s="2"/>
      <c r="C73" s="107" t="s">
        <v>328</v>
      </c>
      <c r="D73" s="107"/>
      <c r="E73" s="135"/>
      <c r="F73" s="1" t="s">
        <v>386</v>
      </c>
    </row>
    <row r="74" spans="1:8" ht="18.75" customHeight="1">
      <c r="A74" s="8" t="s">
        <v>387</v>
      </c>
      <c r="B74" s="1"/>
      <c r="C74" s="2" t="s">
        <v>209</v>
      </c>
      <c r="D74" s="2"/>
      <c r="E74" s="1"/>
      <c r="F74" s="2" t="s">
        <v>388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75" zoomScaleNormal="75" zoomScaleSheetLayoutView="55" workbookViewId="0" topLeftCell="D1">
      <selection activeCell="H12" sqref="H12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389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29" t="s">
        <v>47</v>
      </c>
      <c r="C3" s="29" t="s">
        <v>48</v>
      </c>
      <c r="D3" s="29"/>
      <c r="E3" s="30" t="s">
        <v>49</v>
      </c>
      <c r="F3" s="30"/>
      <c r="G3" s="30"/>
      <c r="H3" s="30"/>
    </row>
    <row r="4" spans="1:8" ht="56.25" customHeight="1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5.75" customHeight="1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</row>
    <row r="6" spans="1:8" s="33" customFormat="1" ht="12.75">
      <c r="A6" s="47" t="s">
        <v>390</v>
      </c>
      <c r="B6" s="74">
        <v>4000</v>
      </c>
      <c r="C6" s="118">
        <f>SUM(C7:C12)</f>
        <v>4687</v>
      </c>
      <c r="D6" s="118">
        <f>SUM(D7:D12)</f>
        <v>13052</v>
      </c>
      <c r="E6" s="118">
        <f>SUM(E7:E12)</f>
        <v>2924</v>
      </c>
      <c r="F6" s="118">
        <f>SUM(F7:F12)</f>
        <v>3959</v>
      </c>
      <c r="G6" s="114">
        <f>F6-E6</f>
        <v>1035</v>
      </c>
      <c r="H6" s="116">
        <f>(F6/E6)*100</f>
        <v>135.3967168262654</v>
      </c>
    </row>
    <row r="7" spans="1:8" ht="19.5" customHeight="1">
      <c r="A7" s="44" t="s">
        <v>139</v>
      </c>
      <c r="B7" s="74" t="s">
        <v>140</v>
      </c>
      <c r="C7" s="119">
        <v>0</v>
      </c>
      <c r="D7" s="119">
        <v>0</v>
      </c>
      <c r="E7" s="119">
        <v>0</v>
      </c>
      <c r="F7" s="119">
        <v>0</v>
      </c>
      <c r="G7" s="120">
        <f>F7-E7</f>
        <v>0</v>
      </c>
      <c r="H7" s="121" t="e">
        <f>(F7/E7)*100</f>
        <v>#DIV/0!</v>
      </c>
    </row>
    <row r="8" spans="1:15" ht="19.5" customHeight="1">
      <c r="A8" s="44" t="s">
        <v>141</v>
      </c>
      <c r="B8" s="74">
        <v>4020</v>
      </c>
      <c r="C8" s="119">
        <v>312</v>
      </c>
      <c r="D8" s="119">
        <v>5049</v>
      </c>
      <c r="E8" s="119">
        <v>0</v>
      </c>
      <c r="F8" s="119">
        <v>1455</v>
      </c>
      <c r="G8" s="120">
        <f>F8-E8</f>
        <v>1455</v>
      </c>
      <c r="H8" s="121" t="e">
        <f>(F8/E8)*100</f>
        <v>#DIV/0!</v>
      </c>
      <c r="O8" s="3"/>
    </row>
    <row r="9" spans="1:14" ht="19.5" customHeight="1">
      <c r="A9" s="44" t="s">
        <v>142</v>
      </c>
      <c r="B9" s="74">
        <v>4030</v>
      </c>
      <c r="C9" s="119">
        <v>99</v>
      </c>
      <c r="D9" s="119">
        <v>242</v>
      </c>
      <c r="E9" s="119">
        <v>0</v>
      </c>
      <c r="F9" s="119">
        <v>75</v>
      </c>
      <c r="G9" s="120">
        <f>F9-E9</f>
        <v>75</v>
      </c>
      <c r="H9" s="121" t="e">
        <f>(F9/E9)*100</f>
        <v>#DIV/0!</v>
      </c>
      <c r="N9" s="3"/>
    </row>
    <row r="10" spans="1:8" ht="19.5" customHeight="1">
      <c r="A10" s="44" t="s">
        <v>143</v>
      </c>
      <c r="B10" s="74">
        <v>4040</v>
      </c>
      <c r="C10" s="119">
        <v>0</v>
      </c>
      <c r="D10" s="119">
        <v>135</v>
      </c>
      <c r="E10" s="119">
        <v>0</v>
      </c>
      <c r="F10" s="119">
        <v>135</v>
      </c>
      <c r="G10" s="120">
        <f>F10-E10</f>
        <v>135</v>
      </c>
      <c r="H10" s="121" t="e">
        <f>(F10/E10)*100</f>
        <v>#DIV/0!</v>
      </c>
    </row>
    <row r="11" spans="1:8" ht="12.75">
      <c r="A11" s="44" t="s">
        <v>144</v>
      </c>
      <c r="B11" s="74">
        <v>4050</v>
      </c>
      <c r="C11" s="119">
        <v>1249</v>
      </c>
      <c r="D11" s="119">
        <v>7626</v>
      </c>
      <c r="E11" s="119">
        <v>2924</v>
      </c>
      <c r="F11" s="119">
        <v>2294</v>
      </c>
      <c r="G11" s="120">
        <f>F11-E11</f>
        <v>-630</v>
      </c>
      <c r="H11" s="121">
        <f>(F11/E11)*100</f>
        <v>78.45417236662107</v>
      </c>
    </row>
    <row r="12" spans="1:8" ht="12.75">
      <c r="A12" s="44" t="s">
        <v>145</v>
      </c>
      <c r="B12" s="74">
        <v>4060</v>
      </c>
      <c r="C12" s="119">
        <v>3027</v>
      </c>
      <c r="D12" s="119">
        <v>0</v>
      </c>
      <c r="E12" s="119">
        <v>0</v>
      </c>
      <c r="F12" s="119">
        <v>0</v>
      </c>
      <c r="G12" s="120">
        <f>F12-E12</f>
        <v>0</v>
      </c>
      <c r="H12" s="121" t="e">
        <f>(F12/E12)*100</f>
        <v>#DIV/0!</v>
      </c>
    </row>
    <row r="13" s="1" customFormat="1" ht="12.75"/>
    <row r="14" s="1" customFormat="1" ht="12.75"/>
    <row r="15" spans="1:9" s="109" customFormat="1" ht="19.5" customHeight="1">
      <c r="A15" s="10"/>
      <c r="I15" s="1"/>
    </row>
    <row r="16" spans="1:6" s="1" customFormat="1" ht="27.75" customHeight="1">
      <c r="A16" s="132" t="s">
        <v>391</v>
      </c>
      <c r="B16" s="2"/>
      <c r="C16" s="107" t="s">
        <v>328</v>
      </c>
      <c r="D16" s="107"/>
      <c r="E16" s="135"/>
      <c r="F16" s="1" t="s">
        <v>392</v>
      </c>
    </row>
    <row r="17" spans="1:8" s="109" customFormat="1" ht="18.75" customHeight="1">
      <c r="A17" s="2" t="s">
        <v>393</v>
      </c>
      <c r="B17" s="1"/>
      <c r="C17" s="2" t="s">
        <v>209</v>
      </c>
      <c r="D17" s="2"/>
      <c r="E17" s="1"/>
      <c r="F17" s="2" t="s">
        <v>388</v>
      </c>
      <c r="G17" s="2"/>
      <c r="H17" s="2"/>
    </row>
    <row r="18" ht="12.75">
      <c r="A18" s="136"/>
    </row>
    <row r="19" ht="12.75">
      <c r="A19" s="136"/>
    </row>
    <row r="20" ht="12.75">
      <c r="A20" s="136"/>
    </row>
    <row r="21" ht="12.75">
      <c r="A21" s="136"/>
    </row>
    <row r="22" ht="12.75">
      <c r="A22" s="136"/>
    </row>
    <row r="23" ht="12.75">
      <c r="A23" s="136"/>
    </row>
    <row r="24" ht="12.75">
      <c r="A24" s="136"/>
    </row>
    <row r="25" ht="12.75">
      <c r="A25" s="136"/>
    </row>
    <row r="26" ht="12.75">
      <c r="A26" s="136"/>
    </row>
    <row r="27" ht="12.75">
      <c r="A27" s="136"/>
    </row>
    <row r="28" ht="12.75">
      <c r="A28" s="136"/>
    </row>
    <row r="29" ht="12.75">
      <c r="A29" s="136"/>
    </row>
    <row r="30" ht="12.75">
      <c r="A30" s="136"/>
    </row>
    <row r="31" ht="12.75">
      <c r="A31" s="136"/>
    </row>
    <row r="32" ht="12.75">
      <c r="A32" s="136"/>
    </row>
    <row r="33" ht="12.75">
      <c r="A33" s="136"/>
    </row>
    <row r="34" ht="12.75">
      <c r="A34" s="136"/>
    </row>
    <row r="35" ht="12.75">
      <c r="A35" s="136"/>
    </row>
    <row r="36" ht="12.75">
      <c r="A36" s="136"/>
    </row>
    <row r="37" ht="12.75">
      <c r="A37" s="136"/>
    </row>
    <row r="38" ht="12.75">
      <c r="A38" s="136"/>
    </row>
    <row r="39" ht="12.75">
      <c r="A39" s="136"/>
    </row>
    <row r="40" ht="12.75">
      <c r="A40" s="136"/>
    </row>
    <row r="41" ht="12.75">
      <c r="A41" s="136"/>
    </row>
    <row r="42" ht="12.75">
      <c r="A42" s="136"/>
    </row>
    <row r="43" ht="12.75">
      <c r="A43" s="136"/>
    </row>
    <row r="44" ht="12.75">
      <c r="A44" s="136"/>
    </row>
    <row r="45" ht="12.75">
      <c r="A45" s="136"/>
    </row>
    <row r="46" ht="12.75">
      <c r="A46" s="136"/>
    </row>
    <row r="47" ht="12.75">
      <c r="A47" s="136"/>
    </row>
    <row r="48" ht="12.75">
      <c r="A48" s="136"/>
    </row>
    <row r="49" ht="12.75">
      <c r="A49" s="136"/>
    </row>
    <row r="50" ht="12.75">
      <c r="A50" s="136"/>
    </row>
    <row r="51" ht="12.75">
      <c r="A51" s="136"/>
    </row>
    <row r="52" ht="12.75">
      <c r="A52" s="136"/>
    </row>
    <row r="53" ht="12.75">
      <c r="A53" s="136"/>
    </row>
    <row r="54" ht="12.75">
      <c r="A54" s="136"/>
    </row>
    <row r="55" ht="12.75">
      <c r="A55" s="136"/>
    </row>
    <row r="56" ht="12.75">
      <c r="A56" s="136"/>
    </row>
    <row r="57" ht="12.75">
      <c r="A57" s="136"/>
    </row>
    <row r="58" ht="12.75">
      <c r="A58" s="136"/>
    </row>
    <row r="59" ht="12.75">
      <c r="A59" s="136"/>
    </row>
    <row r="60" ht="12.75">
      <c r="A60" s="136"/>
    </row>
    <row r="61" ht="12.75">
      <c r="A61" s="136"/>
    </row>
    <row r="62" ht="12.75">
      <c r="A62" s="136"/>
    </row>
    <row r="63" ht="12.75">
      <c r="A63" s="136"/>
    </row>
    <row r="64" ht="12.75">
      <c r="A64" s="136"/>
    </row>
    <row r="65" ht="12.75">
      <c r="A65" s="136"/>
    </row>
    <row r="66" ht="12.75">
      <c r="A66" s="136"/>
    </row>
    <row r="67" ht="12.75">
      <c r="A67" s="136"/>
    </row>
    <row r="68" ht="12.75">
      <c r="A68" s="136"/>
    </row>
    <row r="69" ht="12.75">
      <c r="A69" s="136"/>
    </row>
    <row r="70" ht="12.75">
      <c r="A70" s="136"/>
    </row>
    <row r="71" ht="12.75">
      <c r="A71" s="136"/>
    </row>
    <row r="72" ht="12.75">
      <c r="A72" s="136"/>
    </row>
    <row r="73" ht="12.75">
      <c r="A73" s="136"/>
    </row>
    <row r="74" ht="12.75">
      <c r="A74" s="136"/>
    </row>
    <row r="75" ht="12.75">
      <c r="A75" s="136"/>
    </row>
    <row r="76" ht="12.75">
      <c r="A76" s="136"/>
    </row>
    <row r="77" ht="12.75">
      <c r="A77" s="136"/>
    </row>
    <row r="78" ht="12.75">
      <c r="A78" s="136"/>
    </row>
    <row r="79" ht="12.75">
      <c r="A79" s="136"/>
    </row>
    <row r="80" ht="12.75">
      <c r="A80" s="136"/>
    </row>
    <row r="81" ht="12.75">
      <c r="A81" s="136"/>
    </row>
    <row r="82" ht="12.75">
      <c r="A82" s="136"/>
    </row>
    <row r="83" ht="12.75">
      <c r="A83" s="136"/>
    </row>
    <row r="84" ht="12.75">
      <c r="A84" s="136"/>
    </row>
    <row r="85" ht="12.75">
      <c r="A85" s="136"/>
    </row>
    <row r="86" ht="12.75">
      <c r="A86" s="136"/>
    </row>
    <row r="87" ht="12.75">
      <c r="A87" s="136"/>
    </row>
    <row r="88" ht="12.75">
      <c r="A88" s="136"/>
    </row>
    <row r="89" ht="12.75">
      <c r="A89" s="136"/>
    </row>
    <row r="90" ht="12.75">
      <c r="A90" s="136"/>
    </row>
    <row r="91" ht="12.75">
      <c r="A91" s="136"/>
    </row>
    <row r="92" ht="12.75">
      <c r="A92" s="136"/>
    </row>
    <row r="93" ht="12.75">
      <c r="A93" s="136"/>
    </row>
    <row r="94" ht="12.75">
      <c r="A94" s="136"/>
    </row>
    <row r="95" ht="12.75">
      <c r="A95" s="136"/>
    </row>
    <row r="96" ht="12.75">
      <c r="A96" s="136"/>
    </row>
    <row r="97" ht="12.75">
      <c r="A97" s="136"/>
    </row>
    <row r="98" ht="12.75">
      <c r="A98" s="136"/>
    </row>
    <row r="99" ht="12.75">
      <c r="A99" s="136"/>
    </row>
    <row r="100" ht="12.75">
      <c r="A100" s="136"/>
    </row>
    <row r="101" ht="12.75">
      <c r="A101" s="136"/>
    </row>
    <row r="102" ht="12.75">
      <c r="A102" s="136"/>
    </row>
    <row r="103" ht="12.75">
      <c r="A103" s="136"/>
    </row>
    <row r="104" ht="12.75">
      <c r="A104" s="136"/>
    </row>
    <row r="105" ht="12.75">
      <c r="A105" s="136"/>
    </row>
    <row r="106" ht="12.75">
      <c r="A106" s="136"/>
    </row>
    <row r="107" ht="12.75">
      <c r="A107" s="136"/>
    </row>
    <row r="108" ht="12.75">
      <c r="A108" s="136"/>
    </row>
    <row r="109" ht="12.75">
      <c r="A109" s="136"/>
    </row>
    <row r="110" ht="12.75">
      <c r="A110" s="136"/>
    </row>
    <row r="111" ht="12.75">
      <c r="A111" s="136"/>
    </row>
    <row r="112" ht="12.75">
      <c r="A112" s="136"/>
    </row>
    <row r="113" ht="12.75">
      <c r="A113" s="136"/>
    </row>
    <row r="114" ht="12.75">
      <c r="A114" s="136"/>
    </row>
    <row r="115" ht="12.75">
      <c r="A115" s="136"/>
    </row>
    <row r="116" ht="12.75">
      <c r="A116" s="136"/>
    </row>
    <row r="117" ht="12.75">
      <c r="A117" s="136"/>
    </row>
    <row r="118" ht="12.75">
      <c r="A118" s="136"/>
    </row>
    <row r="119" ht="12.75">
      <c r="A119" s="136"/>
    </row>
    <row r="120" ht="12.75">
      <c r="A120" s="136"/>
    </row>
    <row r="121" ht="12.75">
      <c r="A121" s="136"/>
    </row>
    <row r="122" ht="12.75">
      <c r="A122" s="136"/>
    </row>
    <row r="123" ht="12.75">
      <c r="A123" s="136"/>
    </row>
    <row r="124" ht="12.75">
      <c r="A124" s="136"/>
    </row>
    <row r="125" ht="12.75">
      <c r="A125" s="136"/>
    </row>
    <row r="126" ht="12.75">
      <c r="A126" s="136"/>
    </row>
    <row r="127" ht="12.75">
      <c r="A127" s="136"/>
    </row>
    <row r="128" ht="12.75">
      <c r="A128" s="136"/>
    </row>
    <row r="129" ht="12.75">
      <c r="A129" s="136"/>
    </row>
    <row r="130" ht="12.75">
      <c r="A130" s="136"/>
    </row>
    <row r="131" ht="12.75">
      <c r="A131" s="136"/>
    </row>
    <row r="132" ht="12.75">
      <c r="A132" s="136"/>
    </row>
    <row r="133" ht="12.75">
      <c r="A133" s="136"/>
    </row>
    <row r="134" ht="12.75">
      <c r="A134" s="136"/>
    </row>
    <row r="135" ht="12.75">
      <c r="A135" s="136"/>
    </row>
    <row r="136" ht="12.75">
      <c r="A136" s="136"/>
    </row>
    <row r="137" ht="12.75">
      <c r="A137" s="136"/>
    </row>
    <row r="138" ht="12.75">
      <c r="A138" s="136"/>
    </row>
    <row r="139" ht="12.75">
      <c r="A139" s="136"/>
    </row>
    <row r="140" ht="12.75">
      <c r="A140" s="136"/>
    </row>
    <row r="141" ht="12.75">
      <c r="A141" s="136"/>
    </row>
    <row r="142" ht="12.75">
      <c r="A142" s="136"/>
    </row>
    <row r="143" ht="12.75">
      <c r="A143" s="136"/>
    </row>
    <row r="144" ht="12.75">
      <c r="A144" s="136"/>
    </row>
    <row r="145" ht="12.75">
      <c r="A145" s="136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75" zoomScaleNormal="75" zoomScaleSheetLayoutView="65" workbookViewId="0" topLeftCell="A1">
      <pane xSplit="1" ySplit="5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19" sqref="F19"/>
    </sheetView>
  </sheetViews>
  <sheetFormatPr defaultColWidth="9.00390625" defaultRowHeight="12.75"/>
  <cols>
    <col min="1" max="1" width="95.00390625" style="167" customWidth="1"/>
    <col min="2" max="2" width="13.375" style="167" customWidth="1"/>
    <col min="3" max="3" width="20.625" style="167" customWidth="1"/>
    <col min="4" max="4" width="16.375" style="167" customWidth="1"/>
    <col min="5" max="5" width="14.00390625" style="167" customWidth="1"/>
    <col min="6" max="6" width="15.875" style="167" customWidth="1"/>
    <col min="7" max="7" width="15.50390625" style="167" customWidth="1"/>
    <col min="8" max="8" width="81.625" style="167" customWidth="1"/>
    <col min="9" max="9" width="9.625" style="167" customWidth="1"/>
    <col min="10" max="10" width="9.125" style="167" customWidth="1"/>
    <col min="11" max="11" width="27.125" style="167" customWidth="1"/>
    <col min="12" max="16384" width="9.125" style="167" customWidth="1"/>
  </cols>
  <sheetData>
    <row r="1" spans="1:8" ht="19.5" customHeight="1">
      <c r="A1" s="168" t="s">
        <v>155</v>
      </c>
      <c r="B1" s="168"/>
      <c r="C1" s="168"/>
      <c r="D1" s="168"/>
      <c r="E1" s="168"/>
      <c r="F1" s="168"/>
      <c r="G1" s="168"/>
      <c r="H1" s="168"/>
    </row>
    <row r="2" ht="16.5" customHeight="1"/>
    <row r="3" spans="1:8" ht="49.5" customHeight="1">
      <c r="A3" s="169" t="s">
        <v>46</v>
      </c>
      <c r="B3" s="169" t="s">
        <v>334</v>
      </c>
      <c r="C3" s="169" t="s">
        <v>394</v>
      </c>
      <c r="D3" s="29" t="s">
        <v>48</v>
      </c>
      <c r="E3" s="29"/>
      <c r="F3" s="29" t="s">
        <v>49</v>
      </c>
      <c r="G3" s="29"/>
      <c r="H3" s="169" t="s">
        <v>395</v>
      </c>
    </row>
    <row r="4" spans="1:8" ht="63" customHeight="1">
      <c r="A4" s="169"/>
      <c r="B4" s="169"/>
      <c r="C4" s="169"/>
      <c r="D4" s="29" t="s">
        <v>50</v>
      </c>
      <c r="E4" s="29" t="s">
        <v>51</v>
      </c>
      <c r="F4" s="29" t="s">
        <v>50</v>
      </c>
      <c r="G4" s="29" t="s">
        <v>51</v>
      </c>
      <c r="H4" s="169"/>
    </row>
    <row r="5" spans="1:8" s="171" customFormat="1" ht="29.25" customHeight="1">
      <c r="A5" s="170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0">
        <v>7</v>
      </c>
      <c r="H5" s="170">
        <v>8</v>
      </c>
    </row>
    <row r="6" spans="1:8" s="171" customFormat="1" ht="24.75" customHeight="1">
      <c r="A6" s="172" t="s">
        <v>396</v>
      </c>
      <c r="B6" s="172"/>
      <c r="C6" s="170"/>
      <c r="D6" s="170"/>
      <c r="E6" s="170"/>
      <c r="F6" s="170"/>
      <c r="G6" s="170"/>
      <c r="H6" s="170"/>
    </row>
    <row r="7" spans="1:8" ht="12.75">
      <c r="A7" s="44" t="s">
        <v>397</v>
      </c>
      <c r="B7" s="29">
        <v>5000</v>
      </c>
      <c r="C7" s="169" t="s">
        <v>398</v>
      </c>
      <c r="D7" s="173">
        <f>('Осн. фін. пок.'!C36/'Осн. фін. пок.'!C34)*100</f>
        <v>14.021095484826054</v>
      </c>
      <c r="E7" s="173">
        <f>('Осн. фін. пок.'!D36/'Осн. фін. пок.'!D34)*100</f>
        <v>11.126267448733689</v>
      </c>
      <c r="F7" s="173">
        <f>('Осн. фін. пок.'!E36/'Осн. фін. пок.'!E34)*100</f>
        <v>26.486756621689157</v>
      </c>
      <c r="G7" s="174">
        <f>('Осн. фін. пок.'!F36/'Осн. фін. пок.'!F34)*100</f>
        <v>10.594830505286128</v>
      </c>
      <c r="H7" s="175"/>
    </row>
    <row r="8" spans="1:8" ht="12.75">
      <c r="A8" s="44" t="s">
        <v>399</v>
      </c>
      <c r="B8" s="29">
        <v>5010</v>
      </c>
      <c r="C8" s="169" t="s">
        <v>398</v>
      </c>
      <c r="D8" s="173">
        <f>('Осн. фін. пок.'!C51/'Осн. фін. пок.'!C34)*100</f>
        <v>15.223908216136195</v>
      </c>
      <c r="E8" s="173">
        <f>('Осн. фін. пок.'!D51/'Осн. фін. пок.'!D34)*100</f>
        <v>10.227496627714878</v>
      </c>
      <c r="F8" s="173">
        <f>('Осн. фін. пок.'!E51/'Осн. фін. пок.'!E34)*100</f>
        <v>27.103115109112107</v>
      </c>
      <c r="G8" s="174">
        <f>('Осн. фін. пок.'!F51/'Осн. фін. пок.'!F34)*100</f>
        <v>9.76334700327326</v>
      </c>
      <c r="H8" s="175"/>
    </row>
    <row r="9" spans="1:8" ht="42.75" customHeight="1">
      <c r="A9" s="176" t="s">
        <v>400</v>
      </c>
      <c r="B9" s="29">
        <v>5020</v>
      </c>
      <c r="C9" s="169" t="s">
        <v>398</v>
      </c>
      <c r="D9" s="173">
        <f>('Осн. фін. пок.'!C66/'Осн. фін. пок.'!C142)*100</f>
        <v>2.316964252762421</v>
      </c>
      <c r="E9" s="173">
        <f>('Осн. фін. пок.'!D66/'Осн. фін. пок.'!D142)*100</f>
        <v>0.6444729506376891</v>
      </c>
      <c r="F9" s="173">
        <f>('Осн. фін. пок.'!E66/'Осн. фін. пок.'!E142)*100</f>
        <v>3.201097439539855</v>
      </c>
      <c r="G9" s="174" t="e">
        <f>('Осн. фін. пок.'!F66/'Осн. фін. пок.'!F142)*100</f>
        <v>#VALUE!</v>
      </c>
      <c r="H9" s="175" t="s">
        <v>401</v>
      </c>
    </row>
    <row r="10" spans="1:8" ht="42.75" customHeight="1">
      <c r="A10" s="176" t="s">
        <v>402</v>
      </c>
      <c r="B10" s="29">
        <v>5030</v>
      </c>
      <c r="C10" s="169" t="s">
        <v>398</v>
      </c>
      <c r="D10" s="173">
        <f>('Осн. фін. пок.'!C66/'Осн. фін. пок.'!C148)*100</f>
        <v>2.943879656375436</v>
      </c>
      <c r="E10" s="173">
        <f>('Осн. фін. пок.'!D66/'Осн. фін. пок.'!D148)*100</f>
        <v>0.9564517014772375</v>
      </c>
      <c r="F10" s="173">
        <f>('Осн. фін. пок.'!E66/'Осн. фін. пок.'!E148)*100</f>
        <v>4.061061688914017</v>
      </c>
      <c r="G10" s="174" t="e">
        <f>('Осн. фін. пок.'!F66/'Осн. фін. пок.'!F148)*100</f>
        <v>#VALUE!</v>
      </c>
      <c r="H10" s="175"/>
    </row>
    <row r="11" spans="1:8" ht="12.75">
      <c r="A11" s="176" t="s">
        <v>403</v>
      </c>
      <c r="B11" s="29">
        <v>5040</v>
      </c>
      <c r="C11" s="169" t="s">
        <v>398</v>
      </c>
      <c r="D11" s="173">
        <f>('Осн. фін. пок.'!C66/'Осн. фін. пок.'!C34)*100</f>
        <v>5.808660251665433</v>
      </c>
      <c r="E11" s="173">
        <f>('Осн. фін. пок.'!D66/'Осн. фін. пок.'!D34)*100</f>
        <v>1.583837281559284</v>
      </c>
      <c r="F11" s="173">
        <f>('Осн. фін. пок.'!E66/'Осн. фін. пок.'!E34)*100</f>
        <v>19.144594369481926</v>
      </c>
      <c r="G11" s="174">
        <f>('Осн. фін. пок.'!F66/'Осн. фін. пок.'!F34)*100</f>
        <v>2.020392038827646</v>
      </c>
      <c r="H11" s="175" t="s">
        <v>404</v>
      </c>
    </row>
    <row r="12" spans="1:8" ht="24.75" customHeight="1">
      <c r="A12" s="172" t="s">
        <v>405</v>
      </c>
      <c r="B12" s="29"/>
      <c r="C12" s="177"/>
      <c r="D12" s="178"/>
      <c r="E12" s="178"/>
      <c r="F12" s="178"/>
      <c r="G12" s="179"/>
      <c r="H12" s="175"/>
    </row>
    <row r="13" spans="1:8" ht="12.75">
      <c r="A13" s="175" t="s">
        <v>406</v>
      </c>
      <c r="B13" s="29">
        <v>5100</v>
      </c>
      <c r="C13" s="169"/>
      <c r="D13" s="173">
        <f>('Осн. фін. пок.'!C143+'Осн. фін. пок.'!C144)/'Осн. фін. пок.'!C51</f>
        <v>0</v>
      </c>
      <c r="E13" s="173">
        <f>('Осн. фін. пок.'!D143+'Осн. фін. пок.'!D144)/'Осн. фін. пок.'!D51</f>
        <v>0</v>
      </c>
      <c r="F13" s="173">
        <f>('Осн. фін. пок.'!E143+'Осн. фін. пок.'!E144)/'Осн. фін. пок.'!E51</f>
        <v>0.828518746158574</v>
      </c>
      <c r="G13" s="174" t="e">
        <f>('Осн. фін. пок.'!F143+'Осн. фін. пок.'!F144)/'Осн. фін. пок.'!F51</f>
        <v>#VALUE!</v>
      </c>
      <c r="H13" s="175"/>
    </row>
    <row r="14" spans="1:8" s="171" customFormat="1" ht="12.75">
      <c r="A14" s="175" t="s">
        <v>407</v>
      </c>
      <c r="B14" s="29">
        <v>5110</v>
      </c>
      <c r="C14" s="169" t="s">
        <v>408</v>
      </c>
      <c r="D14" s="173" t="e">
        <f>'Осн. фін. пок.'!C148/('Осн. фін. пок.'!C143+'Осн. фін. пок.'!C144)</f>
        <v>#DIV/0!</v>
      </c>
      <c r="E14" s="173" t="e">
        <f>'Осн. фін. пок.'!D148/('Осн. фін. пок.'!D143+'Осн. фін. пок.'!D144)</f>
        <v>#DIV/0!</v>
      </c>
      <c r="F14" s="173">
        <f>'Осн. фін. пок.'!E148/('Осн. фін. пок.'!E143+'Осн. фін. пок.'!E144)</f>
        <v>20.993508902077153</v>
      </c>
      <c r="G14" s="174" t="e">
        <f>'Осн. фін. пок.'!F148/('Осн. фін. пок.'!F143+'Осн. фін. пок.'!F144)</f>
        <v>#VALUE!</v>
      </c>
      <c r="H14" s="175" t="s">
        <v>409</v>
      </c>
    </row>
    <row r="15" spans="1:8" s="171" customFormat="1" ht="12.75">
      <c r="A15" s="175" t="s">
        <v>410</v>
      </c>
      <c r="B15" s="29">
        <v>5120</v>
      </c>
      <c r="C15" s="169" t="s">
        <v>408</v>
      </c>
      <c r="D15" s="173" t="e">
        <f>'Осн. фін. пок.'!C140/'Осн. фін. пок.'!C144</f>
        <v>#DIV/0!</v>
      </c>
      <c r="E15" s="173" t="e">
        <f>'Осн. фін. пок.'!D140/'Осн. фін. пок.'!D144</f>
        <v>#DIV/0!</v>
      </c>
      <c r="F15" s="173">
        <f>'Осн. фін. пок.'!E140/'Осн. фін. пок.'!E144</f>
        <v>5.5929154302670625</v>
      </c>
      <c r="G15" s="174" t="e">
        <f>'Осн. фін. пок.'!F140/'Осн. фін. пок.'!F144</f>
        <v>#VALUE!</v>
      </c>
      <c r="H15" s="175" t="s">
        <v>411</v>
      </c>
    </row>
    <row r="16" spans="1:8" ht="24.75" customHeight="1">
      <c r="A16" s="172" t="s">
        <v>412</v>
      </c>
      <c r="B16" s="29"/>
      <c r="C16" s="169"/>
      <c r="D16" s="178"/>
      <c r="E16" s="178"/>
      <c r="F16" s="178"/>
      <c r="G16" s="179"/>
      <c r="H16" s="175"/>
    </row>
    <row r="17" spans="1:8" ht="42.75" customHeight="1">
      <c r="A17" s="175" t="s">
        <v>413</v>
      </c>
      <c r="B17" s="29">
        <v>5200</v>
      </c>
      <c r="C17" s="169"/>
      <c r="D17" s="173">
        <f>'Осн. фін. пок.'!C117/'Осн. фін. пок.'!C78</f>
        <v>-0.7961610327841006</v>
      </c>
      <c r="E17" s="173">
        <f>'Осн. фін. пок.'!D117/'Осн. фін. пок.'!D78</f>
        <v>-1.994803606908146</v>
      </c>
      <c r="F17" s="173">
        <f>'Осн. фін. пок.'!E117/'Осн. фін. пок.'!E78</f>
        <v>-1.4361493123772102</v>
      </c>
      <c r="G17" s="174">
        <f>'Осн. фін. пок.'!F117/'Осн. фін. пок.'!F78</f>
        <v>-1.682532936676583</v>
      </c>
      <c r="H17" s="175"/>
    </row>
    <row r="18" spans="1:8" ht="12.75">
      <c r="A18" s="175" t="s">
        <v>414</v>
      </c>
      <c r="B18" s="29">
        <v>5210</v>
      </c>
      <c r="C18" s="169"/>
      <c r="D18" s="173">
        <f>'Осн. фін. пок.'!C117/'Осн. фін. пок.'!C34</f>
        <v>0.0867320503330866</v>
      </c>
      <c r="E18" s="173">
        <f>'Осн. фін. пок.'!D117/'Осн. фін. пок.'!D34</f>
        <v>0.19782051864987343</v>
      </c>
      <c r="F18" s="173">
        <f>'Осн. фін. пок.'!E117/'Осн. фін. пок.'!E34</f>
        <v>0.12177244710977844</v>
      </c>
      <c r="G18" s="174">
        <f>'Осн. фін. пок.'!F117/'Осн. фін. пок.'!F34</f>
        <v>0.1489521802927123</v>
      </c>
      <c r="H18" s="175"/>
    </row>
    <row r="19" spans="1:8" ht="12.75">
      <c r="A19" s="175" t="s">
        <v>415</v>
      </c>
      <c r="B19" s="29">
        <v>5220</v>
      </c>
      <c r="C19" s="169" t="s">
        <v>416</v>
      </c>
      <c r="D19" s="173">
        <f>'Осн. фін. пок.'!C139/'Осн. фін. пок.'!C138</f>
        <v>0.3839107587038279</v>
      </c>
      <c r="E19" s="173">
        <f>'Осн. фін. пок.'!D139/'Осн. фін. пок.'!D138</f>
        <v>0.4151266627391399</v>
      </c>
      <c r="F19" s="173">
        <f>'Осн. фін. пок.'!E139/'Осн. фін. пок.'!E138</f>
        <v>0.33538437140704913</v>
      </c>
      <c r="G19" s="174" t="e">
        <f>'Осн. фін. пок.'!F139/'Осн. фін. пок.'!F138</f>
        <v>#VALUE!</v>
      </c>
      <c r="H19" s="175" t="s">
        <v>417</v>
      </c>
    </row>
    <row r="20" spans="1:8" ht="24.75" customHeight="1">
      <c r="A20" s="172" t="s">
        <v>418</v>
      </c>
      <c r="B20" s="29"/>
      <c r="C20" s="169"/>
      <c r="D20" s="179"/>
      <c r="E20" s="179"/>
      <c r="F20" s="179"/>
      <c r="G20" s="179"/>
      <c r="H20" s="175"/>
    </row>
    <row r="21" spans="1:8" ht="12.75">
      <c r="A21" s="176" t="s">
        <v>419</v>
      </c>
      <c r="B21" s="29">
        <v>5300</v>
      </c>
      <c r="C21" s="169"/>
      <c r="D21" s="179"/>
      <c r="E21" s="179"/>
      <c r="F21" s="179"/>
      <c r="G21" s="179"/>
      <c r="H21" s="180"/>
    </row>
    <row r="26" ht="12.75">
      <c r="K26" s="181"/>
    </row>
    <row r="27" spans="1:8" s="1" customFormat="1" ht="27.75" customHeight="1">
      <c r="A27" s="100" t="s">
        <v>420</v>
      </c>
      <c r="B27" s="2"/>
      <c r="C27" s="107" t="s">
        <v>328</v>
      </c>
      <c r="D27" s="107"/>
      <c r="E27" s="135"/>
      <c r="F27" s="2" t="s">
        <v>421</v>
      </c>
      <c r="G27" s="2"/>
      <c r="H27" s="2"/>
    </row>
    <row r="28" spans="1:8" s="109" customFormat="1" ht="12.75">
      <c r="A28" s="8" t="s">
        <v>307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75" zoomScaleNormal="75" zoomScaleSheetLayoutView="65" workbookViewId="0" topLeftCell="B40">
      <selection activeCell="H47" sqref="H47"/>
    </sheetView>
  </sheetViews>
  <sheetFormatPr defaultColWidth="9.00390625" defaultRowHeight="12.75"/>
  <cols>
    <col min="1" max="1" width="44.875" style="109" customWidth="1"/>
    <col min="2" max="2" width="13.625" style="182" customWidth="1"/>
    <col min="3" max="3" width="18.625" style="109" customWidth="1"/>
    <col min="4" max="4" width="16.125" style="109" customWidth="1"/>
    <col min="5" max="5" width="15.375" style="109" customWidth="1"/>
    <col min="6" max="6" width="16.625" style="109" customWidth="1"/>
    <col min="7" max="7" width="15.25390625" style="109" customWidth="1"/>
    <col min="8" max="8" width="16.625" style="109" customWidth="1"/>
    <col min="9" max="9" width="16.125" style="109" customWidth="1"/>
    <col min="10" max="10" width="16.375" style="109" customWidth="1"/>
    <col min="11" max="11" width="16.625" style="109" customWidth="1"/>
    <col min="12" max="12" width="16.875" style="109" customWidth="1"/>
    <col min="13" max="15" width="16.75390625" style="109" customWidth="1"/>
    <col min="16" max="16384" width="9.125" style="109" customWidth="1"/>
  </cols>
  <sheetData>
    <row r="1" spans="1:15" ht="12.75">
      <c r="A1" s="27" t="s">
        <v>422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83" t="s">
        <v>425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24.75" customHeight="1">
      <c r="A5" s="33" t="s">
        <v>426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9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1" t="s">
        <v>427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9" customFormat="1" ht="12.75" customHeight="1"/>
    <row r="9" spans="1:15" s="1" customFormat="1" ht="53.25" customHeight="1">
      <c r="A9" s="29" t="s">
        <v>46</v>
      </c>
      <c r="B9" s="29"/>
      <c r="C9" s="184" t="s">
        <v>428</v>
      </c>
      <c r="D9" s="184"/>
      <c r="E9" s="184"/>
      <c r="F9" s="29" t="s">
        <v>429</v>
      </c>
      <c r="G9" s="29"/>
      <c r="H9" s="29"/>
      <c r="I9" s="29" t="s">
        <v>430</v>
      </c>
      <c r="J9" s="29"/>
      <c r="K9" s="29"/>
      <c r="L9" s="29" t="s">
        <v>431</v>
      </c>
      <c r="M9" s="29"/>
      <c r="N9" s="29" t="s">
        <v>432</v>
      </c>
      <c r="O9" s="29"/>
    </row>
    <row r="10" spans="1:15" s="1" customFormat="1" ht="17.25" customHeight="1">
      <c r="A10" s="29">
        <v>1</v>
      </c>
      <c r="B10" s="29"/>
      <c r="C10" s="184">
        <v>2</v>
      </c>
      <c r="D10" s="184"/>
      <c r="E10" s="184"/>
      <c r="F10" s="29">
        <v>3</v>
      </c>
      <c r="G10" s="29"/>
      <c r="H10" s="29"/>
      <c r="I10" s="29">
        <v>4</v>
      </c>
      <c r="J10" s="29"/>
      <c r="K10" s="29"/>
      <c r="L10" s="29">
        <v>5</v>
      </c>
      <c r="M10" s="29"/>
      <c r="N10" s="29">
        <v>6</v>
      </c>
      <c r="O10" s="29"/>
    </row>
    <row r="11" spans="1:15" s="1" customFormat="1" ht="95.25" customHeight="1">
      <c r="A11" s="47" t="s">
        <v>433</v>
      </c>
      <c r="B11" s="47"/>
      <c r="C11" s="185">
        <f>SUM(C12:C14)</f>
        <v>184</v>
      </c>
      <c r="D11" s="185"/>
      <c r="E11" s="185"/>
      <c r="F11" s="185">
        <f>SUM(F12:F14)</f>
        <v>220</v>
      </c>
      <c r="G11" s="185"/>
      <c r="H11" s="185"/>
      <c r="I11" s="185">
        <f>SUM(I12:I14)</f>
        <v>190</v>
      </c>
      <c r="J11" s="185"/>
      <c r="K11" s="185"/>
      <c r="L11" s="186">
        <f>I11-F11</f>
        <v>-30</v>
      </c>
      <c r="M11" s="186"/>
      <c r="N11" s="187">
        <f>(I11/F11)*100</f>
        <v>86.36363636363636</v>
      </c>
      <c r="O11" s="187"/>
    </row>
    <row r="12" spans="1:15" s="1" customFormat="1" ht="18.75" customHeight="1">
      <c r="A12" s="44" t="s">
        <v>193</v>
      </c>
      <c r="B12" s="44"/>
      <c r="C12" s="188">
        <v>1</v>
      </c>
      <c r="D12" s="188"/>
      <c r="E12" s="188"/>
      <c r="F12" s="189">
        <v>1</v>
      </c>
      <c r="G12" s="189"/>
      <c r="H12" s="189"/>
      <c r="I12" s="188">
        <v>1</v>
      </c>
      <c r="J12" s="188"/>
      <c r="K12" s="188"/>
      <c r="L12" s="188">
        <f>I12-F12</f>
        <v>0</v>
      </c>
      <c r="M12" s="188"/>
      <c r="N12" s="190">
        <f>(I12/F12)*100</f>
        <v>100</v>
      </c>
      <c r="O12" s="190"/>
    </row>
    <row r="13" spans="1:15" s="1" customFormat="1" ht="18.75" customHeight="1">
      <c r="A13" s="44" t="s">
        <v>195</v>
      </c>
      <c r="B13" s="44"/>
      <c r="C13" s="188">
        <v>11</v>
      </c>
      <c r="D13" s="188"/>
      <c r="E13" s="188"/>
      <c r="F13" s="189">
        <v>11</v>
      </c>
      <c r="G13" s="189"/>
      <c r="H13" s="189"/>
      <c r="I13" s="188">
        <v>12</v>
      </c>
      <c r="J13" s="188"/>
      <c r="K13" s="188"/>
      <c r="L13" s="188">
        <f>I13-F13</f>
        <v>1</v>
      </c>
      <c r="M13" s="188"/>
      <c r="N13" s="190">
        <f>(I13/F13)*100</f>
        <v>109.09090909090908</v>
      </c>
      <c r="O13" s="190"/>
    </row>
    <row r="14" spans="1:15" s="1" customFormat="1" ht="18.75" customHeight="1">
      <c r="A14" s="44" t="s">
        <v>197</v>
      </c>
      <c r="B14" s="44"/>
      <c r="C14" s="188">
        <v>172</v>
      </c>
      <c r="D14" s="188"/>
      <c r="E14" s="188"/>
      <c r="F14" s="189">
        <v>208</v>
      </c>
      <c r="G14" s="189"/>
      <c r="H14" s="189"/>
      <c r="I14" s="188">
        <v>177</v>
      </c>
      <c r="J14" s="188"/>
      <c r="K14" s="188"/>
      <c r="L14" s="188">
        <f>I14-F14</f>
        <v>-31</v>
      </c>
      <c r="M14" s="188"/>
      <c r="N14" s="190">
        <f>(I14/F14)*100</f>
        <v>85.09615384615384</v>
      </c>
      <c r="O14" s="190"/>
    </row>
    <row r="15" spans="1:15" s="1" customFormat="1" ht="37.5" customHeight="1">
      <c r="A15" s="47" t="s">
        <v>434</v>
      </c>
      <c r="B15" s="47"/>
      <c r="C15" s="185">
        <f>SUM(C16:C18)</f>
        <v>4492</v>
      </c>
      <c r="D15" s="185"/>
      <c r="E15" s="185"/>
      <c r="F15" s="185">
        <f>SUM(F16:F18)</f>
        <v>5270</v>
      </c>
      <c r="G15" s="185"/>
      <c r="H15" s="185"/>
      <c r="I15" s="185">
        <f>SUM(I16:I18)</f>
        <v>6122</v>
      </c>
      <c r="J15" s="185"/>
      <c r="K15" s="185"/>
      <c r="L15" s="186">
        <f>I15-F15</f>
        <v>852</v>
      </c>
      <c r="M15" s="186"/>
      <c r="N15" s="187">
        <f>(I15/F15)*100</f>
        <v>116.16698292220113</v>
      </c>
      <c r="O15" s="187"/>
    </row>
    <row r="16" spans="1:15" s="1" customFormat="1" ht="18.75" customHeight="1">
      <c r="A16" s="44" t="s">
        <v>193</v>
      </c>
      <c r="B16" s="44"/>
      <c r="C16" s="188">
        <v>69</v>
      </c>
      <c r="D16" s="188"/>
      <c r="E16" s="188"/>
      <c r="F16" s="189">
        <v>103</v>
      </c>
      <c r="G16" s="189"/>
      <c r="H16" s="189"/>
      <c r="I16" s="188">
        <v>128</v>
      </c>
      <c r="J16" s="188"/>
      <c r="K16" s="188"/>
      <c r="L16" s="188">
        <f>I16-F16</f>
        <v>25</v>
      </c>
      <c r="M16" s="188"/>
      <c r="N16" s="190">
        <f>(I16/F16)*100</f>
        <v>124.27184466019416</v>
      </c>
      <c r="O16" s="190"/>
    </row>
    <row r="17" spans="1:15" s="1" customFormat="1" ht="18.75" customHeight="1">
      <c r="A17" s="44" t="s">
        <v>195</v>
      </c>
      <c r="B17" s="44"/>
      <c r="C17" s="188">
        <v>411</v>
      </c>
      <c r="D17" s="188"/>
      <c r="E17" s="188"/>
      <c r="F17" s="189">
        <v>482</v>
      </c>
      <c r="G17" s="189"/>
      <c r="H17" s="189"/>
      <c r="I17" s="188">
        <v>589</v>
      </c>
      <c r="J17" s="188"/>
      <c r="K17" s="188"/>
      <c r="L17" s="188">
        <f>I17-F17</f>
        <v>107</v>
      </c>
      <c r="M17" s="188"/>
      <c r="N17" s="190">
        <f>(I17/F17)*100</f>
        <v>122.19917012448134</v>
      </c>
      <c r="O17" s="190"/>
    </row>
    <row r="18" spans="1:15" s="1" customFormat="1" ht="18.75" customHeight="1">
      <c r="A18" s="44" t="s">
        <v>197</v>
      </c>
      <c r="B18" s="44"/>
      <c r="C18" s="188">
        <v>4012</v>
      </c>
      <c r="D18" s="188"/>
      <c r="E18" s="188"/>
      <c r="F18" s="189">
        <v>4685</v>
      </c>
      <c r="G18" s="189"/>
      <c r="H18" s="189"/>
      <c r="I18" s="188">
        <v>5405</v>
      </c>
      <c r="J18" s="188"/>
      <c r="K18" s="188"/>
      <c r="L18" s="188">
        <f>I18-F18</f>
        <v>720</v>
      </c>
      <c r="M18" s="188"/>
      <c r="N18" s="190">
        <f>(I18/F18)*100</f>
        <v>115.36819637139808</v>
      </c>
      <c r="O18" s="190"/>
    </row>
    <row r="19" spans="1:15" s="1" customFormat="1" ht="36" customHeight="1">
      <c r="A19" s="47" t="s">
        <v>435</v>
      </c>
      <c r="B19" s="47"/>
      <c r="C19" s="185">
        <f>C20+C21+C22</f>
        <v>4492</v>
      </c>
      <c r="D19" s="185"/>
      <c r="E19" s="185"/>
      <c r="F19" s="185">
        <f>'Осн. фін. пок.'!E76</f>
        <v>-5270</v>
      </c>
      <c r="G19" s="185"/>
      <c r="H19" s="185"/>
      <c r="I19" s="185">
        <f>'Осн. фін. пок.'!F76</f>
        <v>-6122</v>
      </c>
      <c r="J19" s="185"/>
      <c r="K19" s="185"/>
      <c r="L19" s="186">
        <f>I19-F19</f>
        <v>-852</v>
      </c>
      <c r="M19" s="186"/>
      <c r="N19" s="187">
        <f>(I19/F19)*100</f>
        <v>116.16698292220113</v>
      </c>
      <c r="O19" s="187"/>
    </row>
    <row r="20" spans="1:15" s="1" customFormat="1" ht="18.75" customHeight="1">
      <c r="A20" s="44" t="s">
        <v>193</v>
      </c>
      <c r="B20" s="44"/>
      <c r="C20" s="188">
        <v>69</v>
      </c>
      <c r="D20" s="188"/>
      <c r="E20" s="188"/>
      <c r="F20" s="189">
        <v>103</v>
      </c>
      <c r="G20" s="189"/>
      <c r="H20" s="189"/>
      <c r="I20" s="188">
        <v>128</v>
      </c>
      <c r="J20" s="188"/>
      <c r="K20" s="188"/>
      <c r="L20" s="188">
        <f>I20-F20</f>
        <v>25</v>
      </c>
      <c r="M20" s="188"/>
      <c r="N20" s="190">
        <f>(I20/F20)*100</f>
        <v>124.27184466019416</v>
      </c>
      <c r="O20" s="190"/>
    </row>
    <row r="21" spans="1:15" s="1" customFormat="1" ht="18.75" customHeight="1">
      <c r="A21" s="44" t="s">
        <v>195</v>
      </c>
      <c r="B21" s="44"/>
      <c r="C21" s="188">
        <v>411</v>
      </c>
      <c r="D21" s="188"/>
      <c r="E21" s="188"/>
      <c r="F21" s="189">
        <v>482</v>
      </c>
      <c r="G21" s="189"/>
      <c r="H21" s="189"/>
      <c r="I21" s="188">
        <v>589</v>
      </c>
      <c r="J21" s="188"/>
      <c r="K21" s="188"/>
      <c r="L21" s="188">
        <f>I21-F21</f>
        <v>107</v>
      </c>
      <c r="M21" s="188"/>
      <c r="N21" s="190">
        <f>(I21/F21)*100</f>
        <v>122.19917012448134</v>
      </c>
      <c r="O21" s="190"/>
    </row>
    <row r="22" spans="1:15" s="1" customFormat="1" ht="21.75" customHeight="1">
      <c r="A22" s="44" t="s">
        <v>197</v>
      </c>
      <c r="B22" s="44"/>
      <c r="C22" s="188">
        <v>4012</v>
      </c>
      <c r="D22" s="188"/>
      <c r="E22" s="188"/>
      <c r="F22" s="189">
        <v>4685</v>
      </c>
      <c r="G22" s="189"/>
      <c r="H22" s="189"/>
      <c r="I22" s="188">
        <v>5405</v>
      </c>
      <c r="J22" s="188"/>
      <c r="K22" s="188"/>
      <c r="L22" s="188">
        <f>I22-F22</f>
        <v>720</v>
      </c>
      <c r="M22" s="188"/>
      <c r="N22" s="190">
        <f>(I22/F22)*100</f>
        <v>115.36819637139808</v>
      </c>
      <c r="O22" s="190"/>
    </row>
    <row r="23" spans="1:15" s="1" customFormat="1" ht="56.25" customHeight="1">
      <c r="A23" s="47" t="s">
        <v>436</v>
      </c>
      <c r="B23" s="47"/>
      <c r="C23" s="191">
        <f>(C19/C11)/3*1000</f>
        <v>8137.681159420291</v>
      </c>
      <c r="D23" s="191"/>
      <c r="E23" s="191"/>
      <c r="F23" s="191">
        <f>(F19/F11)/3*1000</f>
        <v>-7984.848484848484</v>
      </c>
      <c r="G23" s="191"/>
      <c r="H23" s="191"/>
      <c r="I23" s="191">
        <f>(I19/I11)/3*1000</f>
        <v>-10740.350877192983</v>
      </c>
      <c r="J23" s="191"/>
      <c r="K23" s="191"/>
      <c r="L23" s="186">
        <f>I23-F23</f>
        <v>-2755.5023923444987</v>
      </c>
      <c r="M23" s="186"/>
      <c r="N23" s="187">
        <f>(I23/F23)*100</f>
        <v>134.50913812044345</v>
      </c>
      <c r="O23" s="187"/>
    </row>
    <row r="24" spans="1:15" s="1" customFormat="1" ht="16.5" customHeight="1">
      <c r="A24" s="44" t="s">
        <v>193</v>
      </c>
      <c r="B24" s="44"/>
      <c r="C24" s="192">
        <f>(C20/C12)/3*1000</f>
        <v>23000</v>
      </c>
      <c r="D24" s="192"/>
      <c r="E24" s="192"/>
      <c r="F24" s="192">
        <f>(F20/F12)/3*1000</f>
        <v>34333.333333333336</v>
      </c>
      <c r="G24" s="192"/>
      <c r="H24" s="192"/>
      <c r="I24" s="192">
        <f>(I20/I12)/3*1000</f>
        <v>42666.666666666664</v>
      </c>
      <c r="J24" s="192"/>
      <c r="K24" s="192"/>
      <c r="L24" s="188">
        <f>I24-F24</f>
        <v>8333.333333333328</v>
      </c>
      <c r="M24" s="188"/>
      <c r="N24" s="190">
        <f>(I24/F24)*100</f>
        <v>124.27184466019416</v>
      </c>
      <c r="O24" s="190"/>
    </row>
    <row r="25" spans="1:15" s="1" customFormat="1" ht="23.25" customHeight="1">
      <c r="A25" s="44" t="s">
        <v>195</v>
      </c>
      <c r="B25" s="44"/>
      <c r="C25" s="192">
        <f>(C21/C13)/3*1000</f>
        <v>12454.545454545456</v>
      </c>
      <c r="D25" s="192"/>
      <c r="E25" s="192"/>
      <c r="F25" s="192">
        <f>(F21/F13)/3*1000</f>
        <v>14606.060606060608</v>
      </c>
      <c r="G25" s="192"/>
      <c r="H25" s="192"/>
      <c r="I25" s="192">
        <f>(I21/I13)/3*1000</f>
        <v>16361.111111111111</v>
      </c>
      <c r="J25" s="192"/>
      <c r="K25" s="192"/>
      <c r="L25" s="188">
        <f>I25-F25</f>
        <v>1755.0505050505035</v>
      </c>
      <c r="M25" s="188"/>
      <c r="N25" s="190">
        <f>(I25/F25)*100</f>
        <v>112.0159059474412</v>
      </c>
      <c r="O25" s="190"/>
    </row>
    <row r="26" spans="1:15" s="1" customFormat="1" ht="22.5" customHeight="1">
      <c r="A26" s="44" t="s">
        <v>197</v>
      </c>
      <c r="B26" s="44"/>
      <c r="C26" s="192">
        <f>(C22/C14)/3*1000</f>
        <v>7775.193798449613</v>
      </c>
      <c r="D26" s="192"/>
      <c r="E26" s="192"/>
      <c r="F26" s="192">
        <f>(F22/F14)/3*1000</f>
        <v>7508.01282051282</v>
      </c>
      <c r="G26" s="192"/>
      <c r="H26" s="192"/>
      <c r="I26" s="192">
        <f>(I22/I14)/3*1000</f>
        <v>10178.907721280602</v>
      </c>
      <c r="J26" s="192"/>
      <c r="K26" s="192"/>
      <c r="L26" s="188">
        <f>I26-F26</f>
        <v>2670.894900767782</v>
      </c>
      <c r="M26" s="188"/>
      <c r="N26" s="190">
        <f>(I26/F26)*100</f>
        <v>135.57392567938305</v>
      </c>
      <c r="O26" s="190"/>
    </row>
    <row r="27" spans="1:15" s="1" customFormat="1" ht="13.5" customHeight="1">
      <c r="A27" s="100"/>
      <c r="B27" s="100"/>
      <c r="C27" s="100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07"/>
      <c r="O27" s="107"/>
    </row>
    <row r="28" spans="1:15" ht="12.75" customHeight="1">
      <c r="A28" s="194" t="s">
        <v>437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1:9" ht="11.25" customHeight="1">
      <c r="A29" s="195"/>
      <c r="B29" s="195"/>
      <c r="C29" s="195"/>
      <c r="D29" s="195"/>
      <c r="E29" s="195"/>
      <c r="F29" s="195"/>
      <c r="G29" s="195"/>
      <c r="H29" s="195"/>
      <c r="I29" s="195"/>
    </row>
    <row r="30" spans="1:15" ht="30.75" customHeight="1">
      <c r="A30" s="33" t="s">
        <v>438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ht="12.75" customHeight="1"/>
    <row r="32" spans="1:15" ht="24.75" customHeight="1">
      <c r="A32" s="196" t="s">
        <v>439</v>
      </c>
      <c r="B32" s="196" t="s">
        <v>440</v>
      </c>
      <c r="C32" s="196"/>
      <c r="D32" s="196"/>
      <c r="E32" s="196"/>
      <c r="F32" s="16" t="s">
        <v>441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196">
        <v>1</v>
      </c>
      <c r="B33" s="196">
        <v>2</v>
      </c>
      <c r="C33" s="196"/>
      <c r="D33" s="196"/>
      <c r="E33" s="196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197"/>
      <c r="B34" s="198"/>
      <c r="C34" s="198"/>
      <c r="D34" s="198"/>
      <c r="E34" s="198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1:15" ht="19.5" customHeight="1">
      <c r="A35" s="197"/>
      <c r="B35" s="198"/>
      <c r="C35" s="198"/>
      <c r="D35" s="198"/>
      <c r="E35" s="198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19.5" customHeight="1">
      <c r="A36" s="197"/>
      <c r="B36" s="198"/>
      <c r="C36" s="198"/>
      <c r="D36" s="198"/>
      <c r="E36" s="198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9.5" customHeight="1">
      <c r="A37" s="197"/>
      <c r="B37" s="198"/>
      <c r="C37" s="198"/>
      <c r="D37" s="198"/>
      <c r="E37" s="198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1:15" ht="19.5" customHeight="1">
      <c r="A38" s="197"/>
      <c r="B38" s="198"/>
      <c r="C38" s="198"/>
      <c r="D38" s="198"/>
      <c r="E38" s="198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9.5" customHeight="1">
      <c r="A39" s="197"/>
      <c r="B39" s="198"/>
      <c r="C39" s="198"/>
      <c r="D39" s="198"/>
      <c r="E39" s="198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0" ht="18.75" customHeight="1">
      <c r="A40" s="33" t="s">
        <v>442</v>
      </c>
      <c r="B40" s="33"/>
      <c r="C40" s="33"/>
      <c r="D40" s="33"/>
      <c r="E40" s="33"/>
      <c r="F40" s="33"/>
      <c r="G40" s="33"/>
      <c r="H40" s="33"/>
      <c r="I40" s="33"/>
      <c r="J40" s="33"/>
    </row>
    <row r="41" ht="12.75">
      <c r="A41" s="199"/>
    </row>
    <row r="42" spans="1:15" ht="52.5" customHeight="1">
      <c r="A42" s="29" t="s">
        <v>443</v>
      </c>
      <c r="B42" s="29"/>
      <c r="C42" s="29"/>
      <c r="D42" s="29" t="s">
        <v>444</v>
      </c>
      <c r="E42" s="29"/>
      <c r="F42" s="29"/>
      <c r="G42" s="29" t="s">
        <v>445</v>
      </c>
      <c r="H42" s="29"/>
      <c r="I42" s="29"/>
      <c r="J42" s="29" t="s">
        <v>446</v>
      </c>
      <c r="K42" s="29"/>
      <c r="L42" s="29"/>
      <c r="M42" s="29" t="s">
        <v>447</v>
      </c>
      <c r="N42" s="29"/>
      <c r="O42" s="29"/>
    </row>
    <row r="43" spans="1:15" ht="155.25" customHeight="1">
      <c r="A43" s="29"/>
      <c r="B43" s="29"/>
      <c r="C43" s="29"/>
      <c r="D43" s="29" t="s">
        <v>448</v>
      </c>
      <c r="E43" s="29" t="s">
        <v>449</v>
      </c>
      <c r="F43" s="29" t="s">
        <v>450</v>
      </c>
      <c r="G43" s="29" t="s">
        <v>448</v>
      </c>
      <c r="H43" s="29" t="s">
        <v>451</v>
      </c>
      <c r="I43" s="29" t="s">
        <v>452</v>
      </c>
      <c r="J43" s="29" t="s">
        <v>448</v>
      </c>
      <c r="K43" s="29" t="s">
        <v>451</v>
      </c>
      <c r="L43" s="29" t="s">
        <v>452</v>
      </c>
      <c r="M43" s="35" t="s">
        <v>453</v>
      </c>
      <c r="N43" s="35" t="s">
        <v>454</v>
      </c>
      <c r="O43" s="35" t="s">
        <v>455</v>
      </c>
    </row>
    <row r="44" spans="1:15" ht="18.75" customHeight="1">
      <c r="A44" s="29">
        <v>1</v>
      </c>
      <c r="B44" s="29"/>
      <c r="C44" s="29"/>
      <c r="D44" s="29">
        <v>2</v>
      </c>
      <c r="E44" s="29">
        <v>3</v>
      </c>
      <c r="F44" s="29">
        <v>4</v>
      </c>
      <c r="G44" s="29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4" t="s">
        <v>456</v>
      </c>
      <c r="B45" s="44"/>
      <c r="C45" s="44"/>
      <c r="D45" s="188">
        <v>16279</v>
      </c>
      <c r="E45" s="188">
        <v>1375</v>
      </c>
      <c r="F45" s="200">
        <f>D45/E45</f>
        <v>11.839272727272727</v>
      </c>
      <c r="G45" s="188">
        <v>17449</v>
      </c>
      <c r="H45" s="188">
        <v>1378</v>
      </c>
      <c r="I45" s="201">
        <f>G45/H45</f>
        <v>12.66255442670537</v>
      </c>
      <c r="J45" s="202">
        <f>G45-D45</f>
        <v>1170</v>
      </c>
      <c r="K45" s="202">
        <f>H45-E45</f>
        <v>3</v>
      </c>
      <c r="L45" s="192">
        <f>I45-F45</f>
        <v>0.8232816994326431</v>
      </c>
      <c r="M45" s="203">
        <f>(G45/D45)*100</f>
        <v>107.18717365931569</v>
      </c>
      <c r="N45" s="188">
        <f>(H45/E45)*100</f>
        <v>100.21818181818183</v>
      </c>
      <c r="O45" s="201">
        <f>(I45/F45)*100</f>
        <v>106.95381987050732</v>
      </c>
    </row>
    <row r="46" spans="1:15" ht="18.75" customHeight="1">
      <c r="A46" s="44" t="s">
        <v>457</v>
      </c>
      <c r="B46" s="44"/>
      <c r="C46" s="44"/>
      <c r="D46" s="188">
        <v>7733</v>
      </c>
      <c r="E46" s="188">
        <v>944</v>
      </c>
      <c r="F46" s="200">
        <f>D46/E46</f>
        <v>8.191737288135593</v>
      </c>
      <c r="G46" s="188">
        <v>9130</v>
      </c>
      <c r="H46" s="188">
        <v>989</v>
      </c>
      <c r="I46" s="201">
        <f>G46/H46</f>
        <v>9.23154701718908</v>
      </c>
      <c r="J46" s="202">
        <f>G46-D46</f>
        <v>1397</v>
      </c>
      <c r="K46" s="202">
        <f>H46-E46</f>
        <v>45</v>
      </c>
      <c r="L46" s="192">
        <f>I46-F46</f>
        <v>1.039809729053486</v>
      </c>
      <c r="M46" s="203">
        <f>(G46/D46)*100</f>
        <v>118.06543385490752</v>
      </c>
      <c r="N46" s="188">
        <f>(H46/E46)*100</f>
        <v>104.76694915254237</v>
      </c>
      <c r="O46" s="201">
        <f>(I46/F46)*100</f>
        <v>112.69339692521001</v>
      </c>
    </row>
    <row r="47" spans="1:15" ht="19.5" customHeight="1">
      <c r="A47" s="44"/>
      <c r="B47" s="44"/>
      <c r="C47" s="44"/>
      <c r="D47" s="188"/>
      <c r="E47" s="188"/>
      <c r="F47" s="201"/>
      <c r="G47" s="188"/>
      <c r="H47" s="188"/>
      <c r="I47" s="201"/>
      <c r="J47" s="202">
        <f>G47-D47</f>
        <v>0</v>
      </c>
      <c r="K47" s="202">
        <f>H47-E47</f>
        <v>0</v>
      </c>
      <c r="L47" s="192">
        <f>I47-F47</f>
        <v>0</v>
      </c>
      <c r="M47" s="203" t="e">
        <f>(G47/D47)*100</f>
        <v>#DIV/0!</v>
      </c>
      <c r="N47" s="188" t="e">
        <f>(H47/E47)*100</f>
        <v>#DIV/0!</v>
      </c>
      <c r="O47" s="201" t="e">
        <f>(I47/F47)*100</f>
        <v>#DIV/0!</v>
      </c>
    </row>
    <row r="48" spans="1:15" ht="19.5" customHeight="1">
      <c r="A48" s="44"/>
      <c r="B48" s="44"/>
      <c r="C48" s="44"/>
      <c r="D48" s="188"/>
      <c r="E48" s="188"/>
      <c r="F48" s="201"/>
      <c r="G48" s="188"/>
      <c r="H48" s="188"/>
      <c r="I48" s="201"/>
      <c r="J48" s="202">
        <f>G48-D48</f>
        <v>0</v>
      </c>
      <c r="K48" s="202">
        <f>H48-E48</f>
        <v>0</v>
      </c>
      <c r="L48" s="192">
        <f>I48-F48</f>
        <v>0</v>
      </c>
      <c r="M48" s="203" t="e">
        <f>(G48/D48)*100</f>
        <v>#DIV/0!</v>
      </c>
      <c r="N48" s="188" t="e">
        <f>(H48/E48)*100</f>
        <v>#DIV/0!</v>
      </c>
      <c r="O48" s="201" t="e">
        <f>(I48/F48)*100</f>
        <v>#DIV/0!</v>
      </c>
    </row>
    <row r="49" spans="1:15" ht="24.75" customHeight="1">
      <c r="A49" s="127" t="s">
        <v>100</v>
      </c>
      <c r="B49" s="127"/>
      <c r="C49" s="127"/>
      <c r="D49" s="185">
        <f>SUM(D45:D48)</f>
        <v>24012</v>
      </c>
      <c r="E49" s="186"/>
      <c r="F49" s="204"/>
      <c r="G49" s="185">
        <f>SUM(G45:G48)</f>
        <v>26579</v>
      </c>
      <c r="H49" s="186"/>
      <c r="I49" s="204"/>
      <c r="J49" s="186"/>
      <c r="K49" s="186"/>
      <c r="L49" s="204"/>
      <c r="M49" s="205"/>
      <c r="N49" s="186"/>
      <c r="O49" s="204"/>
    </row>
    <row r="50" spans="1:15" ht="12.75">
      <c r="A50" s="3"/>
      <c r="B50" s="206"/>
      <c r="C50" s="206"/>
      <c r="D50" s="206"/>
      <c r="E50" s="206"/>
      <c r="F50" s="27"/>
      <c r="G50" s="27"/>
      <c r="H50" s="27"/>
      <c r="I50" s="33"/>
      <c r="J50" s="33"/>
      <c r="K50" s="33"/>
      <c r="L50" s="33"/>
      <c r="M50" s="33"/>
      <c r="N50" s="33"/>
      <c r="O50" s="33"/>
    </row>
    <row r="51" spans="1:15" ht="18.75" customHeight="1">
      <c r="A51" s="33" t="s">
        <v>458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ht="12.75">
      <c r="A52" s="199"/>
    </row>
    <row r="53" spans="1:15" ht="56.25" customHeight="1">
      <c r="A53" s="29" t="s">
        <v>459</v>
      </c>
      <c r="B53" s="29" t="s">
        <v>460</v>
      </c>
      <c r="C53" s="29"/>
      <c r="D53" s="29" t="s">
        <v>461</v>
      </c>
      <c r="E53" s="29"/>
      <c r="F53" s="29" t="s">
        <v>462</v>
      </c>
      <c r="G53" s="29"/>
      <c r="H53" s="29" t="s">
        <v>463</v>
      </c>
      <c r="I53" s="29"/>
      <c r="J53" s="29"/>
      <c r="K53" s="29" t="s">
        <v>464</v>
      </c>
      <c r="L53" s="29"/>
      <c r="M53" s="29" t="s">
        <v>465</v>
      </c>
      <c r="N53" s="29"/>
      <c r="O53" s="29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117"/>
      <c r="B55" s="117"/>
      <c r="C55" s="117"/>
      <c r="D55" s="207"/>
      <c r="E55" s="207"/>
      <c r="F55" s="89" t="s">
        <v>466</v>
      </c>
      <c r="G55" s="89"/>
      <c r="H55" s="208"/>
      <c r="I55" s="208"/>
      <c r="J55" s="208"/>
      <c r="K55" s="188"/>
      <c r="L55" s="188"/>
      <c r="M55" s="207"/>
      <c r="N55" s="207"/>
      <c r="O55" s="207"/>
    </row>
    <row r="56" spans="1:15" ht="18.75" customHeight="1">
      <c r="A56" s="117"/>
      <c r="B56" s="117"/>
      <c r="C56" s="117"/>
      <c r="D56" s="207"/>
      <c r="E56" s="207"/>
      <c r="F56" s="89"/>
      <c r="G56" s="89"/>
      <c r="H56" s="208"/>
      <c r="I56" s="208"/>
      <c r="J56" s="208"/>
      <c r="K56" s="188"/>
      <c r="L56" s="188"/>
      <c r="M56" s="207"/>
      <c r="N56" s="207"/>
      <c r="O56" s="207"/>
    </row>
    <row r="57" spans="1:15" ht="18.75" customHeight="1">
      <c r="A57" s="117"/>
      <c r="B57" s="209"/>
      <c r="C57" s="209"/>
      <c r="D57" s="207"/>
      <c r="E57" s="207"/>
      <c r="F57" s="89"/>
      <c r="G57" s="89"/>
      <c r="H57" s="208"/>
      <c r="I57" s="208"/>
      <c r="J57" s="208"/>
      <c r="K57" s="188"/>
      <c r="L57" s="188"/>
      <c r="M57" s="207"/>
      <c r="N57" s="207"/>
      <c r="O57" s="207"/>
    </row>
    <row r="58" spans="1:15" ht="18.75" customHeight="1">
      <c r="A58" s="117"/>
      <c r="B58" s="117"/>
      <c r="C58" s="117"/>
      <c r="D58" s="207"/>
      <c r="E58" s="207"/>
      <c r="F58" s="89"/>
      <c r="G58" s="89"/>
      <c r="H58" s="208"/>
      <c r="I58" s="208"/>
      <c r="J58" s="208"/>
      <c r="K58" s="188"/>
      <c r="L58" s="188"/>
      <c r="M58" s="207"/>
      <c r="N58" s="207"/>
      <c r="O58" s="207"/>
    </row>
    <row r="59" spans="1:15" ht="18.75" customHeight="1">
      <c r="A59" s="127" t="s">
        <v>100</v>
      </c>
      <c r="B59" s="122" t="s">
        <v>467</v>
      </c>
      <c r="C59" s="122"/>
      <c r="D59" s="122" t="s">
        <v>467</v>
      </c>
      <c r="E59" s="122"/>
      <c r="F59" s="122" t="s">
        <v>467</v>
      </c>
      <c r="G59" s="122"/>
      <c r="H59" s="210"/>
      <c r="I59" s="210"/>
      <c r="J59" s="210"/>
      <c r="K59" s="185">
        <f>SUM(K55:L58)</f>
        <v>0</v>
      </c>
      <c r="L59" s="185"/>
      <c r="M59" s="211"/>
      <c r="N59" s="211"/>
      <c r="O59" s="211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3" t="s">
        <v>468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9" ht="15" customHeight="1">
      <c r="A62" s="33"/>
      <c r="B62" s="212"/>
      <c r="C62" s="33"/>
      <c r="D62" s="33"/>
      <c r="E62" s="33"/>
      <c r="F62" s="33"/>
      <c r="G62" s="33"/>
      <c r="H62" s="33"/>
      <c r="I62" s="213"/>
    </row>
    <row r="63" spans="1:15" ht="42.75" customHeight="1">
      <c r="A63" s="29" t="s">
        <v>469</v>
      </c>
      <c r="B63" s="29"/>
      <c r="C63" s="29"/>
      <c r="D63" s="29" t="s">
        <v>470</v>
      </c>
      <c r="E63" s="29"/>
      <c r="F63" s="29" t="s">
        <v>471</v>
      </c>
      <c r="G63" s="29"/>
      <c r="H63" s="29"/>
      <c r="I63" s="29"/>
      <c r="J63" s="29" t="s">
        <v>472</v>
      </c>
      <c r="K63" s="29"/>
      <c r="L63" s="29"/>
      <c r="M63" s="29"/>
      <c r="N63" s="29" t="s">
        <v>473</v>
      </c>
      <c r="O63" s="29"/>
    </row>
    <row r="64" spans="1:15" ht="42.75" customHeight="1">
      <c r="A64" s="29"/>
      <c r="B64" s="29"/>
      <c r="C64" s="29"/>
      <c r="D64" s="29"/>
      <c r="E64" s="29"/>
      <c r="F64" s="16" t="s">
        <v>474</v>
      </c>
      <c r="G64" s="16"/>
      <c r="H64" s="29" t="s">
        <v>53</v>
      </c>
      <c r="I64" s="29"/>
      <c r="J64" s="16" t="s">
        <v>474</v>
      </c>
      <c r="K64" s="16"/>
      <c r="L64" s="29" t="s">
        <v>53</v>
      </c>
      <c r="M64" s="29"/>
      <c r="N64" s="29"/>
      <c r="O64" s="29"/>
    </row>
    <row r="65" spans="1:15" ht="18.75" customHeight="1">
      <c r="A65" s="29">
        <v>1</v>
      </c>
      <c r="B65" s="29"/>
      <c r="C65" s="29"/>
      <c r="D65" s="29">
        <v>2</v>
      </c>
      <c r="E65" s="29"/>
      <c r="F65" s="29">
        <v>3</v>
      </c>
      <c r="G65" s="29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4" t="s">
        <v>475</v>
      </c>
      <c r="B66" s="44"/>
      <c r="C66" s="44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02">
        <f>D66+H66-L66</f>
        <v>0</v>
      </c>
      <c r="O66" s="202"/>
    </row>
    <row r="67" spans="1:15" ht="19.5" customHeight="1">
      <c r="A67" s="44" t="s">
        <v>476</v>
      </c>
      <c r="B67" s="44"/>
      <c r="C67" s="44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</row>
    <row r="68" spans="1:15" ht="19.5" customHeight="1">
      <c r="A68" s="44"/>
      <c r="B68" s="44"/>
      <c r="C68" s="44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</row>
    <row r="69" spans="1:15" ht="19.5" customHeight="1">
      <c r="A69" s="44" t="s">
        <v>477</v>
      </c>
      <c r="B69" s="44"/>
      <c r="C69" s="44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202">
        <f>D69+H69-L69</f>
        <v>0</v>
      </c>
      <c r="O69" s="202"/>
    </row>
    <row r="70" spans="1:15" ht="19.5" customHeight="1">
      <c r="A70" s="44" t="s">
        <v>478</v>
      </c>
      <c r="B70" s="44"/>
      <c r="C70" s="44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1:15" ht="19.5" customHeight="1">
      <c r="A71" s="44"/>
      <c r="B71" s="44"/>
      <c r="C71" s="44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5" ht="19.5" customHeight="1">
      <c r="A72" s="44" t="s">
        <v>479</v>
      </c>
      <c r="B72" s="44"/>
      <c r="C72" s="4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202">
        <f>D72+H72-L72</f>
        <v>0</v>
      </c>
      <c r="O72" s="202"/>
    </row>
    <row r="73" spans="1:15" ht="19.5" customHeight="1">
      <c r="A73" s="44" t="s">
        <v>476</v>
      </c>
      <c r="B73" s="44"/>
      <c r="C73" s="44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5" ht="19.5" customHeight="1">
      <c r="A74" s="44"/>
      <c r="B74" s="44"/>
      <c r="C74" s="44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</row>
    <row r="75" spans="1:15" ht="24.75" customHeight="1">
      <c r="A75" s="47" t="s">
        <v>100</v>
      </c>
      <c r="B75" s="47"/>
      <c r="C75" s="47"/>
      <c r="D75" s="185">
        <f>SUM(D66,D69,D72)</f>
        <v>0</v>
      </c>
      <c r="E75" s="185"/>
      <c r="F75" s="185">
        <f>SUM(F66,F69,F72)</f>
        <v>0</v>
      </c>
      <c r="G75" s="185"/>
      <c r="H75" s="185">
        <f>SUM(H66,H69,H72)</f>
        <v>0</v>
      </c>
      <c r="I75" s="185"/>
      <c r="J75" s="185">
        <f>SUM(J66,J69,J72)</f>
        <v>0</v>
      </c>
      <c r="K75" s="185"/>
      <c r="L75" s="185">
        <f>SUM(L66,L69,L72)</f>
        <v>0</v>
      </c>
      <c r="M75" s="185"/>
      <c r="N75" s="185">
        <f>D75+H75-L75</f>
        <v>0</v>
      </c>
      <c r="O75" s="185"/>
    </row>
    <row r="76" spans="3:5" ht="12.75">
      <c r="C76" s="214"/>
      <c r="D76" s="214"/>
      <c r="E76" s="214"/>
    </row>
    <row r="77" spans="3:5" ht="12.75">
      <c r="C77" s="214"/>
      <c r="D77" s="214"/>
      <c r="E77" s="214"/>
    </row>
    <row r="78" spans="3:5" ht="12.75">
      <c r="C78" s="214"/>
      <c r="D78" s="214"/>
      <c r="E78" s="214"/>
    </row>
    <row r="79" spans="3:5" ht="12.75">
      <c r="C79" s="214"/>
      <c r="D79" s="214"/>
      <c r="E79" s="214"/>
    </row>
    <row r="80" spans="3:5" ht="12.75">
      <c r="C80" s="214"/>
      <c r="D80" s="214"/>
      <c r="E80" s="214"/>
    </row>
    <row r="81" spans="3:5" ht="12.75">
      <c r="C81" s="214"/>
      <c r="D81" s="214"/>
      <c r="E81" s="214"/>
    </row>
    <row r="82" spans="3:5" ht="12.75">
      <c r="C82" s="214"/>
      <c r="D82" s="214"/>
      <c r="E82" s="214"/>
    </row>
    <row r="83" spans="3:5" ht="12.75">
      <c r="C83" s="214"/>
      <c r="D83" s="214"/>
      <c r="E83" s="214"/>
    </row>
    <row r="84" spans="3:5" ht="12.75">
      <c r="C84" s="214"/>
      <c r="D84" s="214"/>
      <c r="E84" s="214"/>
    </row>
    <row r="85" spans="3:5" ht="12.75">
      <c r="C85" s="214"/>
      <c r="D85" s="214"/>
      <c r="E85" s="214"/>
    </row>
    <row r="86" spans="3:5" ht="12.75">
      <c r="C86" s="214"/>
      <c r="D86" s="214"/>
      <c r="E86" s="214"/>
    </row>
    <row r="87" spans="3:5" ht="12.75">
      <c r="C87" s="214"/>
      <c r="D87" s="214"/>
      <c r="E87" s="214"/>
    </row>
    <row r="88" spans="3:5" ht="12.75">
      <c r="C88" s="214"/>
      <c r="D88" s="214"/>
      <c r="E88" s="214"/>
    </row>
    <row r="89" spans="3:5" ht="12.75">
      <c r="C89" s="214"/>
      <c r="D89" s="214"/>
      <c r="E89" s="214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4"/>
  <sheetViews>
    <sheetView tabSelected="1" zoomScale="75" zoomScaleNormal="75" workbookViewId="0" topLeftCell="G22">
      <selection activeCell="V37" sqref="V37"/>
    </sheetView>
  </sheetViews>
  <sheetFormatPr defaultColWidth="9.00390625" defaultRowHeight="12.75"/>
  <cols>
    <col min="1" max="2" width="4.375" style="109" customWidth="1"/>
    <col min="3" max="3" width="28.75390625" style="109" customWidth="1"/>
    <col min="4" max="6" width="8.375" style="109" customWidth="1"/>
    <col min="7" max="9" width="11.25390625" style="109" customWidth="1"/>
    <col min="10" max="10" width="8.75390625" style="109" customWidth="1"/>
    <col min="11" max="11" width="7.00390625" style="109" customWidth="1"/>
    <col min="12" max="12" width="9.00390625" style="109" customWidth="1"/>
    <col min="13" max="13" width="12.25390625" style="109" customWidth="1"/>
    <col min="14" max="14" width="12.625" style="109" customWidth="1"/>
    <col min="15" max="15" width="14.625" style="109" customWidth="1"/>
    <col min="16" max="16" width="14.00390625" style="109" customWidth="1"/>
    <col min="17" max="17" width="12.625" style="109" customWidth="1"/>
    <col min="18" max="18" width="12.25390625" style="109" customWidth="1"/>
    <col min="19" max="19" width="14.625" style="109" customWidth="1"/>
    <col min="20" max="20" width="14.00390625" style="109" customWidth="1"/>
    <col min="21" max="21" width="12.625" style="109" customWidth="1"/>
    <col min="22" max="22" width="12.25390625" style="109" customWidth="1"/>
    <col min="23" max="23" width="14.875" style="109" customWidth="1"/>
    <col min="24" max="24" width="14.00390625" style="109" customWidth="1"/>
    <col min="25" max="25" width="12.625" style="109" customWidth="1"/>
    <col min="26" max="26" width="12.25390625" style="109" customWidth="1"/>
    <col min="27" max="27" width="14.625" style="109" customWidth="1"/>
    <col min="28" max="28" width="13.75390625" style="109" customWidth="1"/>
    <col min="29" max="29" width="12.25390625" style="109" customWidth="1"/>
    <col min="30" max="30" width="12.00390625" style="109" customWidth="1"/>
    <col min="31" max="31" width="14.625" style="109" customWidth="1"/>
    <col min="32" max="32" width="14.00390625" style="109" customWidth="1"/>
    <col min="33" max="16384" width="9.125" style="109" customWidth="1"/>
  </cols>
  <sheetData>
    <row r="1" spans="3:32" ht="18.75" customHeight="1">
      <c r="C1" s="215" t="s">
        <v>480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</row>
    <row r="3" spans="1:32" ht="45.75" customHeight="1">
      <c r="A3" s="149" t="s">
        <v>481</v>
      </c>
      <c r="B3" s="149" t="s">
        <v>482</v>
      </c>
      <c r="C3" s="149"/>
      <c r="D3" s="50" t="s">
        <v>483</v>
      </c>
      <c r="E3" s="50"/>
      <c r="F3" s="50"/>
      <c r="G3" s="29" t="s">
        <v>484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16" t="s">
        <v>485</v>
      </c>
      <c r="S3" s="16"/>
      <c r="T3" s="16"/>
      <c r="U3" s="16"/>
      <c r="V3" s="16"/>
      <c r="W3" s="16"/>
      <c r="X3" s="16"/>
      <c r="Y3" s="16"/>
      <c r="Z3" s="16"/>
      <c r="AA3" s="29" t="s">
        <v>486</v>
      </c>
      <c r="AB3" s="29"/>
      <c r="AC3" s="29"/>
      <c r="AD3" s="29" t="s">
        <v>487</v>
      </c>
      <c r="AE3" s="29"/>
      <c r="AF3" s="29"/>
    </row>
    <row r="4" spans="1:32" ht="77.25" customHeight="1">
      <c r="A4" s="149"/>
      <c r="B4" s="149"/>
      <c r="C4" s="149"/>
      <c r="D4" s="50"/>
      <c r="E4" s="50"/>
      <c r="F4" s="5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488</v>
      </c>
      <c r="S4" s="29"/>
      <c r="T4" s="29"/>
      <c r="U4" s="29" t="s">
        <v>489</v>
      </c>
      <c r="V4" s="29"/>
      <c r="W4" s="29"/>
      <c r="X4" s="29" t="s">
        <v>490</v>
      </c>
      <c r="Y4" s="29"/>
      <c r="Z4" s="29"/>
      <c r="AA4" s="29"/>
      <c r="AB4" s="29"/>
      <c r="AC4" s="29"/>
      <c r="AD4" s="29"/>
      <c r="AE4" s="29"/>
      <c r="AF4" s="29"/>
    </row>
    <row r="5" spans="1:32" ht="18.75" customHeight="1">
      <c r="A5" s="217">
        <v>1</v>
      </c>
      <c r="B5" s="218">
        <v>2</v>
      </c>
      <c r="C5" s="218"/>
      <c r="D5" s="219">
        <v>3</v>
      </c>
      <c r="E5" s="219"/>
      <c r="F5" s="219"/>
      <c r="G5" s="220">
        <v>4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>
        <v>5</v>
      </c>
      <c r="S5" s="220"/>
      <c r="T5" s="220"/>
      <c r="U5" s="220">
        <v>6</v>
      </c>
      <c r="V5" s="220"/>
      <c r="W5" s="220"/>
      <c r="X5" s="221">
        <v>7</v>
      </c>
      <c r="Y5" s="221"/>
      <c r="Z5" s="221"/>
      <c r="AA5" s="221">
        <v>8</v>
      </c>
      <c r="AB5" s="221"/>
      <c r="AC5" s="221"/>
      <c r="AD5" s="221">
        <v>9</v>
      </c>
      <c r="AE5" s="221"/>
      <c r="AF5" s="221"/>
    </row>
    <row r="6" spans="1:32" ht="19.5" customHeight="1">
      <c r="A6" s="217"/>
      <c r="B6" s="217"/>
      <c r="C6" s="217"/>
      <c r="D6" s="222"/>
      <c r="E6" s="222"/>
      <c r="F6" s="222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188"/>
      <c r="S6" s="188"/>
      <c r="T6" s="188"/>
      <c r="U6" s="188"/>
      <c r="V6" s="188"/>
      <c r="W6" s="188"/>
      <c r="X6" s="188"/>
      <c r="Y6" s="188"/>
      <c r="Z6" s="188"/>
      <c r="AA6" s="188">
        <f>X6-U6</f>
        <v>0</v>
      </c>
      <c r="AB6" s="188"/>
      <c r="AC6" s="188"/>
      <c r="AD6" s="201" t="e">
        <f>(X6/U6)*100</f>
        <v>#DIV/0!</v>
      </c>
      <c r="AE6" s="201"/>
      <c r="AF6" s="201"/>
    </row>
    <row r="7" spans="1:32" ht="19.5" customHeight="1">
      <c r="A7" s="217"/>
      <c r="B7" s="217"/>
      <c r="C7" s="217"/>
      <c r="D7" s="222"/>
      <c r="E7" s="222"/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88"/>
      <c r="S7" s="188"/>
      <c r="T7" s="188"/>
      <c r="U7" s="188"/>
      <c r="V7" s="188"/>
      <c r="W7" s="188"/>
      <c r="X7" s="188"/>
      <c r="Y7" s="188"/>
      <c r="Z7" s="188"/>
      <c r="AA7" s="188">
        <f>X7-U7</f>
        <v>0</v>
      </c>
      <c r="AB7" s="188"/>
      <c r="AC7" s="188"/>
      <c r="AD7" s="201" t="e">
        <f>(X7/U7)*100</f>
        <v>#DIV/0!</v>
      </c>
      <c r="AE7" s="201"/>
      <c r="AF7" s="201"/>
    </row>
    <row r="8" spans="1:32" ht="19.5" customHeight="1">
      <c r="A8" s="217"/>
      <c r="B8" s="217"/>
      <c r="C8" s="217"/>
      <c r="D8" s="222"/>
      <c r="E8" s="222"/>
      <c r="F8" s="222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188"/>
      <c r="S8" s="188"/>
      <c r="T8" s="188"/>
      <c r="U8" s="188"/>
      <c r="V8" s="188"/>
      <c r="W8" s="188"/>
      <c r="X8" s="188"/>
      <c r="Y8" s="188"/>
      <c r="Z8" s="188"/>
      <c r="AA8" s="188">
        <f>X8-U8</f>
        <v>0</v>
      </c>
      <c r="AB8" s="188"/>
      <c r="AC8" s="188"/>
      <c r="AD8" s="201" t="e">
        <f>(X8/U8)*100</f>
        <v>#DIV/0!</v>
      </c>
      <c r="AE8" s="201"/>
      <c r="AF8" s="201"/>
    </row>
    <row r="9" spans="1:32" ht="19.5" customHeight="1">
      <c r="A9" s="217"/>
      <c r="B9" s="217"/>
      <c r="C9" s="217"/>
      <c r="D9" s="222"/>
      <c r="E9" s="222"/>
      <c r="F9" s="222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188"/>
      <c r="S9" s="188"/>
      <c r="T9" s="188"/>
      <c r="U9" s="188"/>
      <c r="V9" s="188"/>
      <c r="W9" s="188"/>
      <c r="X9" s="188"/>
      <c r="Y9" s="188"/>
      <c r="Z9" s="188"/>
      <c r="AA9" s="188">
        <f>X9-U9</f>
        <v>0</v>
      </c>
      <c r="AB9" s="188"/>
      <c r="AC9" s="188"/>
      <c r="AD9" s="201" t="e">
        <f>(X9/U9)*100</f>
        <v>#DIV/0!</v>
      </c>
      <c r="AE9" s="201"/>
      <c r="AF9" s="201"/>
    </row>
    <row r="10" spans="1:32" ht="24.75" customHeight="1">
      <c r="A10" s="224" t="s">
        <v>100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185">
        <f>SUM(R6:R9)</f>
        <v>0</v>
      </c>
      <c r="S10" s="185"/>
      <c r="T10" s="185"/>
      <c r="U10" s="185">
        <f>SUM(U6:U9)</f>
        <v>0</v>
      </c>
      <c r="V10" s="185"/>
      <c r="W10" s="185"/>
      <c r="X10" s="185">
        <f>SUM(X6:X9)</f>
        <v>0</v>
      </c>
      <c r="Y10" s="185"/>
      <c r="Z10" s="185"/>
      <c r="AA10" s="186">
        <f>X10-U10</f>
        <v>0</v>
      </c>
      <c r="AB10" s="186"/>
      <c r="AC10" s="186"/>
      <c r="AD10" s="204" t="e">
        <f>(X10/U10)*100</f>
        <v>#DIV/0!</v>
      </c>
      <c r="AE10" s="204"/>
      <c r="AF10" s="204"/>
    </row>
    <row r="11" spans="1:32" ht="11.2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225"/>
      <c r="AF11" s="225"/>
    </row>
    <row r="12" spans="1:32" ht="10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227"/>
      <c r="P12" s="227"/>
      <c r="Q12" s="227"/>
      <c r="R12" s="228"/>
      <c r="S12" s="228"/>
      <c r="T12" s="228"/>
      <c r="U12" s="228"/>
      <c r="V12" s="228"/>
      <c r="W12" s="228"/>
      <c r="X12" s="229"/>
      <c r="Y12" s="229"/>
      <c r="Z12" s="229"/>
      <c r="AA12" s="229"/>
      <c r="AB12" s="229"/>
      <c r="AC12" s="229"/>
      <c r="AD12" s="229"/>
      <c r="AE12" s="230"/>
      <c r="AF12" s="230"/>
    </row>
    <row r="13" s="215" customFormat="1" ht="18.75" customHeight="1">
      <c r="C13" s="215" t="s">
        <v>491</v>
      </c>
    </row>
    <row r="14" s="215" customFormat="1" ht="18.75" customHeight="1"/>
    <row r="15" spans="1:32" ht="45.75" customHeight="1">
      <c r="A15" s="149" t="s">
        <v>481</v>
      </c>
      <c r="B15" s="149" t="s">
        <v>492</v>
      </c>
      <c r="C15" s="149"/>
      <c r="D15" s="29" t="s">
        <v>482</v>
      </c>
      <c r="E15" s="29"/>
      <c r="F15" s="29"/>
      <c r="G15" s="29"/>
      <c r="H15" s="29" t="s">
        <v>484</v>
      </c>
      <c r="I15" s="29"/>
      <c r="J15" s="29"/>
      <c r="K15" s="29"/>
      <c r="L15" s="29"/>
      <c r="M15" s="29"/>
      <c r="N15" s="29"/>
      <c r="O15" s="29"/>
      <c r="P15" s="29" t="s">
        <v>493</v>
      </c>
      <c r="Q15" s="29"/>
      <c r="R15" s="16" t="s">
        <v>485</v>
      </c>
      <c r="S15" s="16"/>
      <c r="T15" s="16"/>
      <c r="U15" s="16"/>
      <c r="V15" s="16"/>
      <c r="W15" s="16"/>
      <c r="X15" s="16"/>
      <c r="Y15" s="16"/>
      <c r="Z15" s="16"/>
      <c r="AA15" s="29" t="s">
        <v>486</v>
      </c>
      <c r="AB15" s="29"/>
      <c r="AC15" s="29"/>
      <c r="AD15" s="29" t="s">
        <v>487</v>
      </c>
      <c r="AE15" s="29"/>
      <c r="AF15" s="29"/>
    </row>
    <row r="16" spans="1:32" ht="24.75" customHeight="1">
      <c r="A16" s="149"/>
      <c r="B16" s="149"/>
      <c r="C16" s="14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488</v>
      </c>
      <c r="S16" s="29"/>
      <c r="T16" s="29"/>
      <c r="U16" s="29" t="s">
        <v>489</v>
      </c>
      <c r="V16" s="29"/>
      <c r="W16" s="29"/>
      <c r="X16" s="29" t="s">
        <v>490</v>
      </c>
      <c r="Y16" s="29"/>
      <c r="Z16" s="29"/>
      <c r="AA16" s="29"/>
      <c r="AB16" s="29"/>
      <c r="AC16" s="29"/>
      <c r="AD16" s="29"/>
      <c r="AE16" s="29"/>
      <c r="AF16" s="29"/>
    </row>
    <row r="17" spans="1:32" ht="48" customHeight="1">
      <c r="A17" s="149"/>
      <c r="B17" s="149"/>
      <c r="C17" s="14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8.75" customHeight="1">
      <c r="A18" s="218">
        <v>1</v>
      </c>
      <c r="B18" s="218">
        <v>2</v>
      </c>
      <c r="C18" s="218"/>
      <c r="D18" s="220">
        <v>3</v>
      </c>
      <c r="E18" s="220"/>
      <c r="F18" s="220"/>
      <c r="G18" s="220"/>
      <c r="H18" s="220">
        <v>4</v>
      </c>
      <c r="I18" s="220"/>
      <c r="J18" s="220"/>
      <c r="K18" s="220"/>
      <c r="L18" s="220"/>
      <c r="M18" s="220"/>
      <c r="N18" s="220"/>
      <c r="O18" s="220"/>
      <c r="P18" s="220">
        <v>5</v>
      </c>
      <c r="Q18" s="220"/>
      <c r="R18" s="220">
        <v>6</v>
      </c>
      <c r="S18" s="220"/>
      <c r="T18" s="220"/>
      <c r="U18" s="220">
        <v>7</v>
      </c>
      <c r="V18" s="220"/>
      <c r="W18" s="220"/>
      <c r="X18" s="220">
        <v>8</v>
      </c>
      <c r="Y18" s="220"/>
      <c r="Z18" s="220"/>
      <c r="AA18" s="220">
        <v>9</v>
      </c>
      <c r="AB18" s="220"/>
      <c r="AC18" s="220"/>
      <c r="AD18" s="220">
        <v>10</v>
      </c>
      <c r="AE18" s="220"/>
      <c r="AF18" s="220"/>
    </row>
    <row r="19" spans="1:32" ht="19.5" customHeight="1">
      <c r="A19" s="231"/>
      <c r="B19" s="231"/>
      <c r="C19" s="231"/>
      <c r="D19" s="223"/>
      <c r="E19" s="223"/>
      <c r="F19" s="223"/>
      <c r="G19" s="223"/>
      <c r="H19" s="232"/>
      <c r="I19" s="232"/>
      <c r="J19" s="232"/>
      <c r="K19" s="232"/>
      <c r="L19" s="232"/>
      <c r="M19" s="232"/>
      <c r="N19" s="232"/>
      <c r="O19" s="232"/>
      <c r="P19" s="233"/>
      <c r="Q19" s="233"/>
      <c r="R19" s="188"/>
      <c r="S19" s="188"/>
      <c r="T19" s="188"/>
      <c r="U19" s="188"/>
      <c r="V19" s="188"/>
      <c r="W19" s="188"/>
      <c r="X19" s="188"/>
      <c r="Y19" s="188"/>
      <c r="Z19" s="188"/>
      <c r="AA19" s="188">
        <f>X19-U19</f>
        <v>0</v>
      </c>
      <c r="AB19" s="188"/>
      <c r="AC19" s="188"/>
      <c r="AD19" s="201" t="e">
        <f>(X19/U19)*100</f>
        <v>#DIV/0!</v>
      </c>
      <c r="AE19" s="201"/>
      <c r="AF19" s="201"/>
    </row>
    <row r="20" spans="1:32" ht="19.5" customHeight="1">
      <c r="A20" s="231"/>
      <c r="B20" s="231"/>
      <c r="C20" s="231"/>
      <c r="D20" s="223"/>
      <c r="E20" s="223"/>
      <c r="F20" s="223"/>
      <c r="G20" s="223"/>
      <c r="H20" s="232"/>
      <c r="I20" s="232"/>
      <c r="J20" s="232"/>
      <c r="K20" s="232"/>
      <c r="L20" s="232"/>
      <c r="M20" s="232"/>
      <c r="N20" s="232"/>
      <c r="O20" s="232"/>
      <c r="P20" s="233"/>
      <c r="Q20" s="233"/>
      <c r="R20" s="188"/>
      <c r="S20" s="188"/>
      <c r="T20" s="188"/>
      <c r="U20" s="188"/>
      <c r="V20" s="188"/>
      <c r="W20" s="188"/>
      <c r="X20" s="188"/>
      <c r="Y20" s="188"/>
      <c r="Z20" s="188"/>
      <c r="AA20" s="188">
        <f>X20-U20</f>
        <v>0</v>
      </c>
      <c r="AB20" s="188"/>
      <c r="AC20" s="188"/>
      <c r="AD20" s="201" t="e">
        <f>(X20/U20)*100</f>
        <v>#DIV/0!</v>
      </c>
      <c r="AE20" s="201"/>
      <c r="AF20" s="201"/>
    </row>
    <row r="21" spans="1:32" ht="19.5" customHeight="1">
      <c r="A21" s="231"/>
      <c r="B21" s="231"/>
      <c r="C21" s="231"/>
      <c r="D21" s="223"/>
      <c r="E21" s="223"/>
      <c r="F21" s="223"/>
      <c r="G21" s="223"/>
      <c r="H21" s="232"/>
      <c r="I21" s="232"/>
      <c r="J21" s="232"/>
      <c r="K21" s="232"/>
      <c r="L21" s="232"/>
      <c r="M21" s="232"/>
      <c r="N21" s="232"/>
      <c r="O21" s="232"/>
      <c r="P21" s="233"/>
      <c r="Q21" s="233"/>
      <c r="R21" s="188"/>
      <c r="S21" s="188"/>
      <c r="T21" s="188"/>
      <c r="U21" s="188"/>
      <c r="V21" s="188"/>
      <c r="W21" s="188"/>
      <c r="X21" s="188"/>
      <c r="Y21" s="188"/>
      <c r="Z21" s="188"/>
      <c r="AA21" s="188">
        <f>X21-U21</f>
        <v>0</v>
      </c>
      <c r="AB21" s="188"/>
      <c r="AC21" s="188"/>
      <c r="AD21" s="201" t="e">
        <f>(X21/U21)*100</f>
        <v>#DIV/0!</v>
      </c>
      <c r="AE21" s="201"/>
      <c r="AF21" s="201"/>
    </row>
    <row r="22" spans="1:32" ht="19.5" customHeight="1">
      <c r="A22" s="231"/>
      <c r="B22" s="231"/>
      <c r="C22" s="231"/>
      <c r="D22" s="223"/>
      <c r="E22" s="223"/>
      <c r="F22" s="223"/>
      <c r="G22" s="223"/>
      <c r="H22" s="232"/>
      <c r="I22" s="232"/>
      <c r="J22" s="232"/>
      <c r="K22" s="232"/>
      <c r="L22" s="232"/>
      <c r="M22" s="232"/>
      <c r="N22" s="232"/>
      <c r="O22" s="232"/>
      <c r="P22" s="233"/>
      <c r="Q22" s="233"/>
      <c r="R22" s="188"/>
      <c r="S22" s="188"/>
      <c r="T22" s="188"/>
      <c r="U22" s="188"/>
      <c r="V22" s="188"/>
      <c r="W22" s="188"/>
      <c r="X22" s="188"/>
      <c r="Y22" s="188"/>
      <c r="Z22" s="188"/>
      <c r="AA22" s="188">
        <f>X22-U22</f>
        <v>0</v>
      </c>
      <c r="AB22" s="188"/>
      <c r="AC22" s="188"/>
      <c r="AD22" s="201" t="e">
        <f>(X22/U22)*100</f>
        <v>#DIV/0!</v>
      </c>
      <c r="AE22" s="201"/>
      <c r="AF22" s="201"/>
    </row>
    <row r="23" spans="1:32" ht="24.75" customHeight="1">
      <c r="A23" s="224" t="s">
        <v>100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185">
        <f>SUM(R19:R22)</f>
        <v>0</v>
      </c>
      <c r="S23" s="185"/>
      <c r="T23" s="185"/>
      <c r="U23" s="185">
        <f>SUM(U19:U22)</f>
        <v>0</v>
      </c>
      <c r="V23" s="185"/>
      <c r="W23" s="185"/>
      <c r="X23" s="185">
        <f>SUM(X19:X22)</f>
        <v>0</v>
      </c>
      <c r="Y23" s="185"/>
      <c r="Z23" s="185"/>
      <c r="AA23" s="186">
        <f>X23-U23</f>
        <v>0</v>
      </c>
      <c r="AB23" s="186"/>
      <c r="AC23" s="186"/>
      <c r="AD23" s="204" t="e">
        <f>(X23/U23)*100</f>
        <v>#DIV/0!</v>
      </c>
      <c r="AE23" s="204"/>
      <c r="AF23" s="204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34"/>
      <c r="S24" s="234"/>
      <c r="T24" s="234"/>
      <c r="U24" s="234"/>
      <c r="V24" s="234"/>
      <c r="AF24" s="234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34"/>
      <c r="S25" s="234"/>
      <c r="T25" s="234"/>
      <c r="U25" s="234"/>
      <c r="V25" s="234"/>
      <c r="AF25" s="234"/>
    </row>
    <row r="26" s="215" customFormat="1" ht="18.75" customHeight="1">
      <c r="C26" s="215" t="s">
        <v>494</v>
      </c>
    </row>
    <row r="27" spans="1:32" ht="12.75">
      <c r="A27" s="235"/>
      <c r="B27" s="235"/>
      <c r="C27" s="235"/>
      <c r="D27" s="235"/>
      <c r="E27" s="235"/>
      <c r="F27" s="235"/>
      <c r="G27" s="235"/>
      <c r="H27" s="235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5"/>
      <c r="Z27" s="237"/>
      <c r="AA27" s="237"/>
      <c r="AB27" s="237"/>
      <c r="AD27" s="238" t="s">
        <v>495</v>
      </c>
      <c r="AE27" s="238"/>
      <c r="AF27" s="238"/>
    </row>
    <row r="28" spans="1:32" ht="24.75" customHeight="1">
      <c r="A28" s="149" t="s">
        <v>481</v>
      </c>
      <c r="B28" s="149" t="s">
        <v>496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239" t="s">
        <v>497</v>
      </c>
      <c r="N28" s="239"/>
      <c r="O28" s="239"/>
      <c r="P28" s="239"/>
      <c r="Q28" s="239" t="s">
        <v>498</v>
      </c>
      <c r="R28" s="239"/>
      <c r="S28" s="239"/>
      <c r="T28" s="239"/>
      <c r="U28" s="239" t="s">
        <v>499</v>
      </c>
      <c r="V28" s="239"/>
      <c r="W28" s="239"/>
      <c r="X28" s="239"/>
      <c r="Y28" s="239" t="s">
        <v>500</v>
      </c>
      <c r="Z28" s="239"/>
      <c r="AA28" s="239"/>
      <c r="AB28" s="239"/>
      <c r="AC28" s="239" t="s">
        <v>100</v>
      </c>
      <c r="AD28" s="239"/>
      <c r="AE28" s="239"/>
      <c r="AF28" s="239"/>
    </row>
    <row r="29" spans="1:32" ht="24.7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239" t="s">
        <v>474</v>
      </c>
      <c r="N29" s="239" t="s">
        <v>53</v>
      </c>
      <c r="O29" s="239" t="s">
        <v>54</v>
      </c>
      <c r="P29" s="239" t="s">
        <v>55</v>
      </c>
      <c r="Q29" s="239" t="s">
        <v>474</v>
      </c>
      <c r="R29" s="239" t="s">
        <v>53</v>
      </c>
      <c r="S29" s="239" t="s">
        <v>54</v>
      </c>
      <c r="T29" s="239" t="s">
        <v>55</v>
      </c>
      <c r="U29" s="239" t="s">
        <v>474</v>
      </c>
      <c r="V29" s="239" t="s">
        <v>53</v>
      </c>
      <c r="W29" s="239" t="s">
        <v>54</v>
      </c>
      <c r="X29" s="239" t="s">
        <v>55</v>
      </c>
      <c r="Y29" s="239" t="s">
        <v>474</v>
      </c>
      <c r="Z29" s="239" t="s">
        <v>53</v>
      </c>
      <c r="AA29" s="239" t="s">
        <v>54</v>
      </c>
      <c r="AB29" s="239" t="s">
        <v>55</v>
      </c>
      <c r="AC29" s="239" t="s">
        <v>474</v>
      </c>
      <c r="AD29" s="239" t="s">
        <v>53</v>
      </c>
      <c r="AE29" s="239" t="s">
        <v>54</v>
      </c>
      <c r="AF29" s="239" t="s">
        <v>55</v>
      </c>
    </row>
    <row r="30" spans="1:32" ht="24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</row>
    <row r="31" spans="1:32" ht="18.75" customHeight="1">
      <c r="A31" s="240">
        <v>1</v>
      </c>
      <c r="B31" s="240">
        <v>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07">
        <v>3</v>
      </c>
      <c r="N31" s="207">
        <v>4</v>
      </c>
      <c r="O31" s="207">
        <v>5</v>
      </c>
      <c r="P31" s="207">
        <v>6</v>
      </c>
      <c r="Q31" s="207">
        <v>7</v>
      </c>
      <c r="R31" s="207">
        <v>8</v>
      </c>
      <c r="S31" s="207">
        <v>9</v>
      </c>
      <c r="T31" s="207">
        <v>10</v>
      </c>
      <c r="U31" s="207">
        <v>11</v>
      </c>
      <c r="V31" s="207">
        <v>12</v>
      </c>
      <c r="W31" s="207">
        <v>13</v>
      </c>
      <c r="X31" s="207">
        <v>14</v>
      </c>
      <c r="Y31" s="207">
        <v>15</v>
      </c>
      <c r="Z31" s="207">
        <v>16</v>
      </c>
      <c r="AA31" s="207">
        <v>17</v>
      </c>
      <c r="AB31" s="207">
        <v>18</v>
      </c>
      <c r="AC31" s="207">
        <v>19</v>
      </c>
      <c r="AD31" s="207">
        <v>20</v>
      </c>
      <c r="AE31" s="207">
        <v>21</v>
      </c>
      <c r="AF31" s="207">
        <v>22</v>
      </c>
    </row>
    <row r="32" spans="1:32" ht="19.5" customHeight="1">
      <c r="A32" s="207">
        <v>1</v>
      </c>
      <c r="B32" s="241" t="s">
        <v>501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188">
        <v>0</v>
      </c>
      <c r="N32" s="188">
        <v>0</v>
      </c>
      <c r="O32" s="188">
        <f>N32-M32</f>
        <v>0</v>
      </c>
      <c r="P32" s="242" t="e">
        <f>N32/M32*100</f>
        <v>#DIV/0!</v>
      </c>
      <c r="Q32" s="188">
        <v>0</v>
      </c>
      <c r="R32" s="188">
        <v>0</v>
      </c>
      <c r="S32" s="188">
        <f>R32-Q32</f>
        <v>0</v>
      </c>
      <c r="T32" s="242" t="e">
        <f>R32/Q32*100</f>
        <v>#DIV/0!</v>
      </c>
      <c r="U32" s="188">
        <v>0</v>
      </c>
      <c r="V32" s="188">
        <v>0</v>
      </c>
      <c r="W32" s="188">
        <f>V32-U32</f>
        <v>0</v>
      </c>
      <c r="X32" s="242" t="e">
        <f>V32/U32*100</f>
        <v>#DIV/0!</v>
      </c>
      <c r="Y32" s="188">
        <v>0</v>
      </c>
      <c r="Z32" s="188">
        <v>0</v>
      </c>
      <c r="AA32" s="188">
        <f>Z32-Y32</f>
        <v>0</v>
      </c>
      <c r="AB32" s="242" t="e">
        <f>Z32/Y32*100</f>
        <v>#DIV/0!</v>
      </c>
      <c r="AC32" s="188">
        <f>SUM(M32,Q32,U32,Y32)</f>
        <v>0</v>
      </c>
      <c r="AD32" s="188">
        <f>SUM(N32,R32,V32,Z32)</f>
        <v>0</v>
      </c>
      <c r="AE32" s="188">
        <f>AD32-AC32</f>
        <v>0</v>
      </c>
      <c r="AF32" s="242" t="e">
        <f>AD32/AC32*100</f>
        <v>#DIV/0!</v>
      </c>
    </row>
    <row r="33" spans="1:32" ht="19.5" customHeight="1">
      <c r="A33" s="207">
        <v>2</v>
      </c>
      <c r="B33" s="241" t="s">
        <v>502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188">
        <v>0</v>
      </c>
      <c r="N33" s="188">
        <v>0</v>
      </c>
      <c r="O33" s="188">
        <f>N33-M33</f>
        <v>0</v>
      </c>
      <c r="P33" s="242" t="e">
        <f>N33/M33*100</f>
        <v>#DIV/0!</v>
      </c>
      <c r="Q33" s="188">
        <v>0</v>
      </c>
      <c r="R33" s="188">
        <v>358</v>
      </c>
      <c r="S33" s="188">
        <f>R33-Q33</f>
        <v>358</v>
      </c>
      <c r="T33" s="242" t="e">
        <f>R33/Q33*100</f>
        <v>#DIV/0!</v>
      </c>
      <c r="U33" s="188">
        <v>1796</v>
      </c>
      <c r="V33" s="188">
        <v>200</v>
      </c>
      <c r="W33" s="188">
        <f>V33-U33</f>
        <v>-1596</v>
      </c>
      <c r="X33" s="242">
        <f>V33/U33*100</f>
        <v>11.1358574610245</v>
      </c>
      <c r="Y33" s="188">
        <v>0</v>
      </c>
      <c r="Z33" s="188">
        <v>0</v>
      </c>
      <c r="AA33" s="188">
        <f>Z33-Y33</f>
        <v>0</v>
      </c>
      <c r="AB33" s="242" t="e">
        <f>Z33/Y33*100</f>
        <v>#DIV/0!</v>
      </c>
      <c r="AC33" s="188">
        <f>SUM(M33,Q33,U33,Y33)</f>
        <v>1796</v>
      </c>
      <c r="AD33" s="188">
        <f>SUM(N33,R33,V33,Z33)</f>
        <v>558</v>
      </c>
      <c r="AE33" s="188">
        <f>AD33-AC33</f>
        <v>-1238</v>
      </c>
      <c r="AF33" s="242">
        <f>AD33/AC33*100</f>
        <v>31.06904231625835</v>
      </c>
    </row>
    <row r="34" spans="1:32" ht="19.5" customHeight="1">
      <c r="A34" s="207">
        <v>3</v>
      </c>
      <c r="B34" s="241" t="s">
        <v>503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188">
        <v>0</v>
      </c>
      <c r="N34" s="188">
        <v>0</v>
      </c>
      <c r="O34" s="188">
        <f>N34-M34</f>
        <v>0</v>
      </c>
      <c r="P34" s="242" t="e">
        <f>N34/M34*100</f>
        <v>#DIV/0!</v>
      </c>
      <c r="Q34" s="188">
        <v>0</v>
      </c>
      <c r="R34" s="188">
        <v>85</v>
      </c>
      <c r="S34" s="188">
        <f>R34-Q34</f>
        <v>85</v>
      </c>
      <c r="T34" s="242" t="e">
        <f>R34/Q34*100</f>
        <v>#DIV/0!</v>
      </c>
      <c r="U34" s="188">
        <v>0</v>
      </c>
      <c r="V34" s="188">
        <v>0</v>
      </c>
      <c r="W34" s="188">
        <f>V34-U34</f>
        <v>0</v>
      </c>
      <c r="X34" s="242" t="e">
        <f>V34/U34*100</f>
        <v>#DIV/0!</v>
      </c>
      <c r="Y34" s="188">
        <v>0</v>
      </c>
      <c r="Z34" s="188">
        <v>0</v>
      </c>
      <c r="AA34" s="188">
        <f>Z34-Y34</f>
        <v>0</v>
      </c>
      <c r="AB34" s="242" t="e">
        <f>Z34/Y34*100</f>
        <v>#DIV/0!</v>
      </c>
      <c r="AC34" s="188">
        <f>SUM(M34,Q34,U34,Y34)</f>
        <v>0</v>
      </c>
      <c r="AD34" s="188">
        <f>SUM(N34,R34,V34,Z34)</f>
        <v>85</v>
      </c>
      <c r="AE34" s="188">
        <f>AD34-AC34</f>
        <v>85</v>
      </c>
      <c r="AF34" s="242" t="e">
        <f>AD34/AC34*100</f>
        <v>#DIV/0!</v>
      </c>
    </row>
    <row r="35" spans="1:32" ht="19.5" customHeight="1">
      <c r="A35" s="207">
        <v>4</v>
      </c>
      <c r="B35" s="241" t="s">
        <v>504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188">
        <v>0</v>
      </c>
      <c r="N35" s="188">
        <v>0</v>
      </c>
      <c r="O35" s="188">
        <f>N35-M35</f>
        <v>0</v>
      </c>
      <c r="P35" s="242" t="e">
        <f>N35/M35*100</f>
        <v>#DIV/0!</v>
      </c>
      <c r="Q35" s="188">
        <v>0</v>
      </c>
      <c r="R35" s="188">
        <v>0</v>
      </c>
      <c r="S35" s="188">
        <f>R35-Q35</f>
        <v>0</v>
      </c>
      <c r="T35" s="242" t="e">
        <f>R35/Q35*100</f>
        <v>#DIV/0!</v>
      </c>
      <c r="U35" s="188">
        <v>1128</v>
      </c>
      <c r="V35" s="188">
        <v>0</v>
      </c>
      <c r="W35" s="188">
        <f>V35-U35</f>
        <v>-1128</v>
      </c>
      <c r="X35" s="242">
        <f>V35/U35*100</f>
        <v>0</v>
      </c>
      <c r="Y35" s="188">
        <v>0</v>
      </c>
      <c r="Z35" s="188">
        <v>0</v>
      </c>
      <c r="AA35" s="188">
        <f>Z35-Y35</f>
        <v>0</v>
      </c>
      <c r="AB35" s="242" t="e">
        <f>Z35/Y35*100</f>
        <v>#DIV/0!</v>
      </c>
      <c r="AC35" s="188">
        <f>SUM(M35,Q35,U35,Y35)</f>
        <v>1128</v>
      </c>
      <c r="AD35" s="188">
        <f>SUM(N35,R35,V35,Z35)</f>
        <v>0</v>
      </c>
      <c r="AE35" s="188">
        <f>AD35-AC35</f>
        <v>-1128</v>
      </c>
      <c r="AF35" s="242">
        <f>AD35/AC35*100</f>
        <v>0</v>
      </c>
    </row>
    <row r="36" spans="1:32" ht="19.5" customHeight="1">
      <c r="A36" s="207">
        <v>5</v>
      </c>
      <c r="B36" s="241" t="s">
        <v>505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188">
        <v>0</v>
      </c>
      <c r="N36" s="188">
        <v>0</v>
      </c>
      <c r="O36" s="188">
        <f>N36-M36</f>
        <v>0</v>
      </c>
      <c r="P36" s="242" t="e">
        <f>N36/M36*100</f>
        <v>#DIV/0!</v>
      </c>
      <c r="Q36" s="188">
        <v>0</v>
      </c>
      <c r="R36" s="188">
        <v>1608</v>
      </c>
      <c r="S36" s="188">
        <f>R36-Q36</f>
        <v>1608</v>
      </c>
      <c r="T36" s="242" t="e">
        <f>R36/Q36*100</f>
        <v>#DIV/0!</v>
      </c>
      <c r="U36" s="188">
        <v>0</v>
      </c>
      <c r="V36" s="188">
        <v>1708</v>
      </c>
      <c r="W36" s="188">
        <f>V36-U36</f>
        <v>1708</v>
      </c>
      <c r="X36" s="242" t="e">
        <f>V36/U36*100</f>
        <v>#DIV/0!</v>
      </c>
      <c r="Y36" s="188">
        <v>0</v>
      </c>
      <c r="Z36" s="188">
        <v>0</v>
      </c>
      <c r="AA36" s="188"/>
      <c r="AB36" s="242" t="e">
        <f>Z36/Y36*100</f>
        <v>#DIV/0!</v>
      </c>
      <c r="AC36" s="188">
        <f>SUM(M36,Q36,U36,Y36)</f>
        <v>0</v>
      </c>
      <c r="AD36" s="188">
        <f>SUM(N36,R36,V36,Z36)</f>
        <v>3316</v>
      </c>
      <c r="AE36" s="188">
        <f>AD36-AC36</f>
        <v>3316</v>
      </c>
      <c r="AF36" s="242" t="e">
        <f>AD36/AC36*100</f>
        <v>#DIV/0!</v>
      </c>
    </row>
    <row r="37" spans="1:32" ht="24.75" customHeight="1">
      <c r="A37" s="243" t="s">
        <v>100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185">
        <f>SUM(M32:M35)</f>
        <v>0</v>
      </c>
      <c r="N37" s="185">
        <f>SUM(N32:N35)</f>
        <v>0</v>
      </c>
      <c r="O37" s="186">
        <f>SUM(O32:O35)</f>
        <v>0</v>
      </c>
      <c r="P37" s="244" t="e">
        <f>N37/M37*100</f>
        <v>#DIV/0!</v>
      </c>
      <c r="Q37" s="185">
        <f>SUM(Q32:Q36)</f>
        <v>0</v>
      </c>
      <c r="R37" s="185">
        <f>SUM(R32:R36)</f>
        <v>2051</v>
      </c>
      <c r="S37" s="186">
        <f>SUM(S32:S36)</f>
        <v>2051</v>
      </c>
      <c r="T37" s="244" t="e">
        <f>R37/Q37*100</f>
        <v>#DIV/0!</v>
      </c>
      <c r="U37" s="185">
        <f>SUM(U32:U36)</f>
        <v>2924</v>
      </c>
      <c r="V37" s="185">
        <f>SUM(V32:V36)</f>
        <v>1908</v>
      </c>
      <c r="W37" s="186">
        <f>SUM(W32:W36)</f>
        <v>-1016</v>
      </c>
      <c r="X37" s="244">
        <f>V37/U37*100</f>
        <v>65.2530779753762</v>
      </c>
      <c r="Y37" s="185">
        <f>SUM(Y32:Y36)</f>
        <v>0</v>
      </c>
      <c r="Z37" s="185">
        <f>SUM(Z32:Z36)</f>
        <v>0</v>
      </c>
      <c r="AA37" s="186">
        <f>SUM(AA32:AA36)</f>
        <v>0</v>
      </c>
      <c r="AB37" s="244" t="e">
        <f>Z37/Y37*100</f>
        <v>#DIV/0!</v>
      </c>
      <c r="AC37" s="185">
        <f>SUM(AC32:AC36)</f>
        <v>2924</v>
      </c>
      <c r="AD37" s="185">
        <f>SUM(AD32:AD36)</f>
        <v>3959</v>
      </c>
      <c r="AE37" s="186">
        <f>SUM(AE32:AE36)</f>
        <v>1035</v>
      </c>
      <c r="AF37" s="244">
        <f>AD37/AC37*100</f>
        <v>135.3967168262654</v>
      </c>
    </row>
    <row r="38" spans="1:32" ht="24.75" customHeight="1">
      <c r="A38" s="245" t="s">
        <v>506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6">
        <f>M37/AC37*100</f>
        <v>0</v>
      </c>
      <c r="N38" s="246">
        <f>N37/AD37*100</f>
        <v>0</v>
      </c>
      <c r="O38" s="89"/>
      <c r="P38" s="89"/>
      <c r="Q38" s="246">
        <f>Q37/AC37*100</f>
        <v>0</v>
      </c>
      <c r="R38" s="246">
        <f>R37/AD37*100</f>
        <v>51.80601161909573</v>
      </c>
      <c r="S38" s="89"/>
      <c r="T38" s="89"/>
      <c r="U38" s="246">
        <f>U37/AC37*100</f>
        <v>100</v>
      </c>
      <c r="V38" s="246">
        <f>V37/AD37*100</f>
        <v>48.193988380904266</v>
      </c>
      <c r="W38" s="89"/>
      <c r="X38" s="89"/>
      <c r="Y38" s="246">
        <f>Y37/AC37*100</f>
        <v>0</v>
      </c>
      <c r="Z38" s="246">
        <f>Z37/AD37*100</f>
        <v>0</v>
      </c>
      <c r="AA38" s="89"/>
      <c r="AB38" s="89"/>
      <c r="AC38" s="246">
        <f>SUM(M38,Q38,U38,Y38)</f>
        <v>100</v>
      </c>
      <c r="AD38" s="246">
        <f>SUM(N38,R38,V38,Z38)</f>
        <v>100</v>
      </c>
      <c r="AE38" s="89"/>
      <c r="AF38" s="89"/>
    </row>
    <row r="39" spans="1:22" ht="15" customHeight="1">
      <c r="A39" s="213"/>
      <c r="B39" s="213"/>
      <c r="C39" s="213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</row>
    <row r="40" spans="1:22" ht="15" customHeight="1">
      <c r="A40" s="213"/>
      <c r="B40" s="213"/>
      <c r="C40" s="213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</row>
    <row r="41" s="215" customFormat="1" ht="31.5" customHeight="1">
      <c r="C41" s="215" t="s">
        <v>507</v>
      </c>
    </row>
    <row r="42" spans="1:32" s="248" customFormat="1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L42" s="109"/>
      <c r="AD42" s="3" t="s">
        <v>495</v>
      </c>
      <c r="AE42" s="3"/>
      <c r="AF42" s="3"/>
    </row>
    <row r="43" spans="1:32" s="249" customFormat="1" ht="34.5" customHeight="1">
      <c r="A43" s="16" t="s">
        <v>481</v>
      </c>
      <c r="B43" s="29" t="s">
        <v>508</v>
      </c>
      <c r="C43" s="29"/>
      <c r="D43" s="29" t="s">
        <v>509</v>
      </c>
      <c r="E43" s="29"/>
      <c r="F43" s="29" t="s">
        <v>510</v>
      </c>
      <c r="G43" s="29"/>
      <c r="H43" s="29" t="s">
        <v>511</v>
      </c>
      <c r="I43" s="29"/>
      <c r="J43" s="29" t="s">
        <v>512</v>
      </c>
      <c r="K43" s="29"/>
      <c r="L43" s="29" t="s">
        <v>49</v>
      </c>
      <c r="M43" s="29"/>
      <c r="N43" s="29"/>
      <c r="O43" s="29"/>
      <c r="P43" s="29"/>
      <c r="Q43" s="29"/>
      <c r="R43" s="29"/>
      <c r="S43" s="29"/>
      <c r="T43" s="29"/>
      <c r="U43" s="29"/>
      <c r="V43" s="29" t="s">
        <v>513</v>
      </c>
      <c r="W43" s="29"/>
      <c r="X43" s="29"/>
      <c r="Y43" s="29"/>
      <c r="Z43" s="29"/>
      <c r="AA43" s="29" t="s">
        <v>514</v>
      </c>
      <c r="AB43" s="29"/>
      <c r="AC43" s="29"/>
      <c r="AD43" s="29"/>
      <c r="AE43" s="29"/>
      <c r="AF43" s="29"/>
    </row>
    <row r="44" spans="1:32" s="249" customFormat="1" ht="52.5" customHeight="1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 t="s">
        <v>515</v>
      </c>
      <c r="M44" s="29"/>
      <c r="N44" s="29" t="s">
        <v>516</v>
      </c>
      <c r="O44" s="29"/>
      <c r="P44" s="29" t="s">
        <v>517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250" customFormat="1" ht="82.5" customHeight="1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151</v>
      </c>
      <c r="Q45" s="29"/>
      <c r="R45" s="29" t="s">
        <v>518</v>
      </c>
      <c r="S45" s="29"/>
      <c r="T45" s="29" t="s">
        <v>519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249" customFormat="1" ht="18.75" customHeight="1">
      <c r="A46" s="74">
        <v>1</v>
      </c>
      <c r="B46" s="29">
        <v>2</v>
      </c>
      <c r="C46" s="29"/>
      <c r="D46" s="29">
        <v>3</v>
      </c>
      <c r="E46" s="29"/>
      <c r="F46" s="29">
        <v>4</v>
      </c>
      <c r="G46" s="29"/>
      <c r="H46" s="29">
        <v>5</v>
      </c>
      <c r="I46" s="29"/>
      <c r="J46" s="29">
        <v>6</v>
      </c>
      <c r="K46" s="29"/>
      <c r="L46" s="29">
        <v>7</v>
      </c>
      <c r="M46" s="29"/>
      <c r="N46" s="29">
        <v>8</v>
      </c>
      <c r="O46" s="29"/>
      <c r="P46" s="29">
        <v>9</v>
      </c>
      <c r="Q46" s="29"/>
      <c r="R46" s="16">
        <v>10</v>
      </c>
      <c r="S46" s="16"/>
      <c r="T46" s="29">
        <v>11</v>
      </c>
      <c r="U46" s="29"/>
      <c r="V46" s="29">
        <v>12</v>
      </c>
      <c r="W46" s="29"/>
      <c r="X46" s="29"/>
      <c r="Y46" s="29"/>
      <c r="Z46" s="29"/>
      <c r="AA46" s="29">
        <v>13</v>
      </c>
      <c r="AB46" s="29"/>
      <c r="AC46" s="29"/>
      <c r="AD46" s="29"/>
      <c r="AE46" s="29"/>
      <c r="AF46" s="29"/>
    </row>
    <row r="47" spans="1:32" s="249" customFormat="1" ht="35.25" customHeight="1">
      <c r="A47" s="251">
        <v>1</v>
      </c>
      <c r="B47" s="252"/>
      <c r="C47" s="252"/>
      <c r="D47" s="208"/>
      <c r="E47" s="208"/>
      <c r="F47" s="188"/>
      <c r="G47" s="188"/>
      <c r="H47" s="188">
        <v>0</v>
      </c>
      <c r="I47" s="188"/>
      <c r="J47" s="188">
        <v>0</v>
      </c>
      <c r="K47" s="188"/>
      <c r="L47" s="188">
        <v>0</v>
      </c>
      <c r="M47" s="188"/>
      <c r="N47" s="202">
        <v>0</v>
      </c>
      <c r="O47" s="202"/>
      <c r="P47" s="188">
        <v>0</v>
      </c>
      <c r="Q47" s="188"/>
      <c r="R47" s="188">
        <v>0</v>
      </c>
      <c r="S47" s="188"/>
      <c r="T47" s="188">
        <v>0</v>
      </c>
      <c r="U47" s="188"/>
      <c r="V47" s="117"/>
      <c r="W47" s="117"/>
      <c r="X47" s="117"/>
      <c r="Y47" s="117"/>
      <c r="Z47" s="117"/>
      <c r="AA47" s="207"/>
      <c r="AB47" s="207"/>
      <c r="AC47" s="207"/>
      <c r="AD47" s="207"/>
      <c r="AE47" s="207"/>
      <c r="AF47" s="207"/>
    </row>
    <row r="48" spans="1:32" s="249" customFormat="1" ht="19.5" customHeight="1">
      <c r="A48" s="253"/>
      <c r="B48" s="254"/>
      <c r="C48" s="254"/>
      <c r="D48" s="208"/>
      <c r="E48" s="208"/>
      <c r="F48" s="188"/>
      <c r="G48" s="188"/>
      <c r="H48" s="188"/>
      <c r="I48" s="188"/>
      <c r="J48" s="188"/>
      <c r="K48" s="188"/>
      <c r="L48" s="188"/>
      <c r="M48" s="188"/>
      <c r="N48" s="202">
        <f>SUM(P48,R48,T48)</f>
        <v>0</v>
      </c>
      <c r="O48" s="202"/>
      <c r="P48" s="188"/>
      <c r="Q48" s="188"/>
      <c r="R48" s="188"/>
      <c r="S48" s="188"/>
      <c r="T48" s="188"/>
      <c r="U48" s="188"/>
      <c r="V48" s="255"/>
      <c r="W48" s="255"/>
      <c r="X48" s="255"/>
      <c r="Y48" s="255"/>
      <c r="Z48" s="255"/>
      <c r="AA48" s="207"/>
      <c r="AB48" s="207"/>
      <c r="AC48" s="207"/>
      <c r="AD48" s="207"/>
      <c r="AE48" s="207"/>
      <c r="AF48" s="207"/>
    </row>
    <row r="49" spans="1:32" s="249" customFormat="1" ht="19.5" customHeight="1">
      <c r="A49" s="253"/>
      <c r="B49" s="254"/>
      <c r="C49" s="254"/>
      <c r="D49" s="208"/>
      <c r="E49" s="208"/>
      <c r="F49" s="188"/>
      <c r="G49" s="188"/>
      <c r="H49" s="188"/>
      <c r="I49" s="188"/>
      <c r="J49" s="188"/>
      <c r="K49" s="188"/>
      <c r="L49" s="188"/>
      <c r="M49" s="188"/>
      <c r="N49" s="202">
        <f>SUM(P49,R49,T49)</f>
        <v>0</v>
      </c>
      <c r="O49" s="202"/>
      <c r="P49" s="188"/>
      <c r="Q49" s="188"/>
      <c r="R49" s="188"/>
      <c r="S49" s="188"/>
      <c r="T49" s="188"/>
      <c r="U49" s="188"/>
      <c r="V49" s="255"/>
      <c r="W49" s="255"/>
      <c r="X49" s="255"/>
      <c r="Y49" s="255"/>
      <c r="Z49" s="255"/>
      <c r="AA49" s="207"/>
      <c r="AB49" s="207"/>
      <c r="AC49" s="207"/>
      <c r="AD49" s="207"/>
      <c r="AE49" s="207"/>
      <c r="AF49" s="207"/>
    </row>
    <row r="50" spans="1:32" s="249" customFormat="1" ht="19.5" customHeight="1">
      <c r="A50" s="253"/>
      <c r="B50" s="254"/>
      <c r="C50" s="254"/>
      <c r="D50" s="208"/>
      <c r="E50" s="208"/>
      <c r="F50" s="188"/>
      <c r="G50" s="188"/>
      <c r="H50" s="188"/>
      <c r="I50" s="188"/>
      <c r="J50" s="188"/>
      <c r="K50" s="188"/>
      <c r="L50" s="188"/>
      <c r="M50" s="188"/>
      <c r="N50" s="202">
        <f>SUM(P50,R50,T50)</f>
        <v>0</v>
      </c>
      <c r="O50" s="202"/>
      <c r="P50" s="188"/>
      <c r="Q50" s="188"/>
      <c r="R50" s="188"/>
      <c r="S50" s="188"/>
      <c r="T50" s="188"/>
      <c r="U50" s="188"/>
      <c r="V50" s="255"/>
      <c r="W50" s="255"/>
      <c r="X50" s="255"/>
      <c r="Y50" s="255"/>
      <c r="Z50" s="255"/>
      <c r="AA50" s="207"/>
      <c r="AB50" s="207"/>
      <c r="AC50" s="207"/>
      <c r="AD50" s="207"/>
      <c r="AE50" s="207"/>
      <c r="AF50" s="207"/>
    </row>
    <row r="51" spans="1:32" s="249" customFormat="1" ht="19.5" customHeight="1">
      <c r="A51" s="253"/>
      <c r="B51" s="254"/>
      <c r="C51" s="254"/>
      <c r="D51" s="208"/>
      <c r="E51" s="208"/>
      <c r="F51" s="188"/>
      <c r="G51" s="188"/>
      <c r="H51" s="188"/>
      <c r="I51" s="188"/>
      <c r="J51" s="188"/>
      <c r="K51" s="188"/>
      <c r="L51" s="188"/>
      <c r="M51" s="188"/>
      <c r="N51" s="202">
        <f>SUM(P51,R51,T51)</f>
        <v>0</v>
      </c>
      <c r="O51" s="202"/>
      <c r="P51" s="188"/>
      <c r="Q51" s="188"/>
      <c r="R51" s="188"/>
      <c r="S51" s="188"/>
      <c r="T51" s="188"/>
      <c r="U51" s="188"/>
      <c r="V51" s="255"/>
      <c r="W51" s="255"/>
      <c r="X51" s="255"/>
      <c r="Y51" s="255"/>
      <c r="Z51" s="255"/>
      <c r="AA51" s="207"/>
      <c r="AB51" s="207"/>
      <c r="AC51" s="207"/>
      <c r="AD51" s="207"/>
      <c r="AE51" s="207"/>
      <c r="AF51" s="207"/>
    </row>
    <row r="52" spans="1:32" s="249" customFormat="1" ht="19.5" customHeight="1">
      <c r="A52" s="253"/>
      <c r="B52" s="254"/>
      <c r="C52" s="254"/>
      <c r="D52" s="208"/>
      <c r="E52" s="208"/>
      <c r="F52" s="188"/>
      <c r="G52" s="188"/>
      <c r="H52" s="188"/>
      <c r="I52" s="188"/>
      <c r="J52" s="188"/>
      <c r="K52" s="188"/>
      <c r="L52" s="188"/>
      <c r="M52" s="188"/>
      <c r="N52" s="202">
        <f>SUM(P52,R52,T52)</f>
        <v>0</v>
      </c>
      <c r="O52" s="202"/>
      <c r="P52" s="188"/>
      <c r="Q52" s="188"/>
      <c r="R52" s="188"/>
      <c r="S52" s="188"/>
      <c r="T52" s="188"/>
      <c r="U52" s="188"/>
      <c r="V52" s="255"/>
      <c r="W52" s="255"/>
      <c r="X52" s="255"/>
      <c r="Y52" s="255"/>
      <c r="Z52" s="255"/>
      <c r="AA52" s="207"/>
      <c r="AB52" s="207"/>
      <c r="AC52" s="207"/>
      <c r="AD52" s="207"/>
      <c r="AE52" s="207"/>
      <c r="AF52" s="207"/>
    </row>
    <row r="53" spans="1:32" s="249" customFormat="1" ht="19.5" customHeight="1">
      <c r="A53" s="253"/>
      <c r="B53" s="254"/>
      <c r="C53" s="254"/>
      <c r="D53" s="208"/>
      <c r="E53" s="208"/>
      <c r="F53" s="188"/>
      <c r="G53" s="188"/>
      <c r="H53" s="188"/>
      <c r="I53" s="188"/>
      <c r="J53" s="188"/>
      <c r="K53" s="188"/>
      <c r="L53" s="188"/>
      <c r="M53" s="188"/>
      <c r="N53" s="202">
        <f>SUM(P53,R53,T53)</f>
        <v>0</v>
      </c>
      <c r="O53" s="202"/>
      <c r="P53" s="188"/>
      <c r="Q53" s="188"/>
      <c r="R53" s="188"/>
      <c r="S53" s="188"/>
      <c r="T53" s="188"/>
      <c r="U53" s="188"/>
      <c r="V53" s="255"/>
      <c r="W53" s="255"/>
      <c r="X53" s="255"/>
      <c r="Y53" s="255"/>
      <c r="Z53" s="255"/>
      <c r="AA53" s="207"/>
      <c r="AB53" s="207"/>
      <c r="AC53" s="207"/>
      <c r="AD53" s="207"/>
      <c r="AE53" s="207"/>
      <c r="AF53" s="207"/>
    </row>
    <row r="54" spans="1:32" s="249" customFormat="1" ht="24.75" customHeight="1">
      <c r="A54" s="256" t="s">
        <v>100</v>
      </c>
      <c r="B54" s="256"/>
      <c r="C54" s="256"/>
      <c r="D54" s="256"/>
      <c r="E54" s="256"/>
      <c r="F54" s="185">
        <f>SUM(F47:F53)</f>
        <v>0</v>
      </c>
      <c r="G54" s="185"/>
      <c r="H54" s="185">
        <f>SUM(H47:H53)</f>
        <v>0</v>
      </c>
      <c r="I54" s="185"/>
      <c r="J54" s="185">
        <f>SUM(J47:J53)</f>
        <v>0</v>
      </c>
      <c r="K54" s="185"/>
      <c r="L54" s="185">
        <f>SUM(L47:L53)</f>
        <v>0</v>
      </c>
      <c r="M54" s="185"/>
      <c r="N54" s="185">
        <f>SUM(N47:N53)</f>
        <v>0</v>
      </c>
      <c r="O54" s="185"/>
      <c r="P54" s="185">
        <f>SUM(P47:P53)</f>
        <v>0</v>
      </c>
      <c r="Q54" s="185"/>
      <c r="R54" s="185">
        <f>SUM(R47:R53)</f>
        <v>0</v>
      </c>
      <c r="S54" s="185"/>
      <c r="T54" s="185">
        <f>SUM(T47:T53)</f>
        <v>0</v>
      </c>
      <c r="U54" s="185"/>
      <c r="V54" s="257"/>
      <c r="W54" s="257"/>
      <c r="X54" s="257"/>
      <c r="Y54" s="257"/>
      <c r="Z54" s="257"/>
      <c r="AA54" s="211"/>
      <c r="AB54" s="211"/>
      <c r="AC54" s="211"/>
      <c r="AD54" s="211"/>
      <c r="AE54" s="211"/>
      <c r="AF54" s="211"/>
    </row>
    <row r="55" spans="1:22" ht="15" customHeight="1">
      <c r="A55" s="213"/>
      <c r="B55" s="213"/>
      <c r="C55" s="213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</row>
    <row r="56" spans="1:22" ht="15" customHeight="1">
      <c r="A56" s="213"/>
      <c r="B56" s="213"/>
      <c r="C56" s="213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</row>
    <row r="57" spans="1:22" ht="15" customHeight="1">
      <c r="A57" s="213"/>
      <c r="B57" s="213"/>
      <c r="C57" s="213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2" ht="15" customHeight="1">
      <c r="A58" s="213"/>
      <c r="B58" s="213"/>
      <c r="C58" s="213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7" ht="15" customHeight="1">
      <c r="A59" s="213"/>
      <c r="B59" s="215" t="s">
        <v>520</v>
      </c>
      <c r="C59" s="215"/>
      <c r="D59" s="215"/>
      <c r="E59" s="215"/>
      <c r="F59" s="215"/>
      <c r="G59" s="215"/>
      <c r="H59" s="247"/>
      <c r="I59" s="247"/>
      <c r="J59" s="247"/>
      <c r="K59" s="247"/>
      <c r="L59" s="247"/>
      <c r="M59" s="258" t="s">
        <v>521</v>
      </c>
      <c r="N59" s="258"/>
      <c r="O59" s="258"/>
      <c r="P59" s="258"/>
      <c r="Q59" s="258"/>
      <c r="R59" s="247"/>
      <c r="S59" s="247"/>
      <c r="T59" s="247"/>
      <c r="U59" s="247"/>
      <c r="V59" s="247"/>
      <c r="W59" s="2" t="s">
        <v>522</v>
      </c>
      <c r="X59" s="2"/>
      <c r="Y59" s="2"/>
      <c r="Z59" s="2"/>
      <c r="AA59" s="2"/>
    </row>
    <row r="60" spans="2:27" s="10" customFormat="1" ht="12.75">
      <c r="B60" s="2" t="s">
        <v>393</v>
      </c>
      <c r="C60" s="2"/>
      <c r="D60" s="2"/>
      <c r="E60" s="2"/>
      <c r="F60" s="2"/>
      <c r="G60" s="2"/>
      <c r="H60" s="215"/>
      <c r="I60" s="215"/>
      <c r="J60" s="215"/>
      <c r="K60" s="215"/>
      <c r="L60" s="215"/>
      <c r="M60" s="2" t="s">
        <v>209</v>
      </c>
      <c r="N60" s="2"/>
      <c r="O60" s="2"/>
      <c r="P60" s="2"/>
      <c r="Q60" s="2"/>
      <c r="V60" s="109"/>
      <c r="W60" s="2" t="s">
        <v>523</v>
      </c>
      <c r="X60" s="2"/>
      <c r="Y60" s="2"/>
      <c r="Z60" s="2"/>
      <c r="AA60" s="2"/>
    </row>
    <row r="61" spans="6:27" s="10" customFormat="1" ht="12.75">
      <c r="F61" s="2"/>
      <c r="G61" s="2"/>
      <c r="H61" s="2"/>
      <c r="I61" s="2"/>
      <c r="J61" s="2"/>
      <c r="K61" s="2"/>
      <c r="L61" s="2"/>
      <c r="Q61" s="2"/>
      <c r="R61" s="2"/>
      <c r="S61" s="2"/>
      <c r="T61" s="2"/>
      <c r="X61" s="2"/>
      <c r="Y61" s="2"/>
      <c r="Z61" s="2"/>
      <c r="AA61" s="2"/>
    </row>
    <row r="62" spans="3:22" ht="12.75">
      <c r="C62" s="259"/>
      <c r="D62" s="259"/>
      <c r="E62" s="259"/>
      <c r="F62" s="259"/>
      <c r="G62" s="259"/>
      <c r="H62" s="259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59"/>
      <c r="V62" s="259"/>
    </row>
    <row r="63" s="261" customFormat="1" ht="12.75" customHeight="1">
      <c r="A63" s="261" t="s">
        <v>524</v>
      </c>
    </row>
    <row r="64" spans="3:22" ht="12.75"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</row>
    <row r="65" ht="12.75">
      <c r="C65" s="262"/>
    </row>
    <row r="68" ht="12.75">
      <c r="C68" s="263"/>
    </row>
    <row r="69" ht="12.75">
      <c r="C69" s="263"/>
    </row>
    <row r="70" ht="12.75">
      <c r="C70" s="263"/>
    </row>
    <row r="71" ht="12.75">
      <c r="C71" s="263"/>
    </row>
    <row r="72" ht="12.75">
      <c r="C72" s="263"/>
    </row>
    <row r="73" ht="12.75">
      <c r="C73" s="263"/>
    </row>
    <row r="74" ht="12.75">
      <c r="C74" s="263"/>
    </row>
  </sheetData>
  <sheetProtection selectLockedCells="1" selectUnlockedCells="1"/>
  <mergeCells count="285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B36:L36"/>
    <mergeCell ref="A37:L37"/>
    <mergeCell ref="A38:L38"/>
    <mergeCell ref="AD42:AF42"/>
    <mergeCell ref="A43:A45"/>
    <mergeCell ref="B43:C45"/>
    <mergeCell ref="D43:E45"/>
    <mergeCell ref="F43:G45"/>
    <mergeCell ref="H43:I45"/>
    <mergeCell ref="J43:K45"/>
    <mergeCell ref="L43:U43"/>
    <mergeCell ref="V43:Z45"/>
    <mergeCell ref="AA43:AF45"/>
    <mergeCell ref="L44:M45"/>
    <mergeCell ref="N44:O45"/>
    <mergeCell ref="P44:U44"/>
    <mergeCell ref="P45:Q45"/>
    <mergeCell ref="R45:S45"/>
    <mergeCell ref="T45:U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A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Z54"/>
    <mergeCell ref="AA54:AF54"/>
    <mergeCell ref="B59:G59"/>
    <mergeCell ref="M59:Q59"/>
    <mergeCell ref="W59:AA59"/>
    <mergeCell ref="B60:G60"/>
    <mergeCell ref="M60:Q60"/>
    <mergeCell ref="W60:AA60"/>
    <mergeCell ref="A63:IV63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2019-11-13T14:44:38Z</cp:lastPrinted>
  <dcterms:created xsi:type="dcterms:W3CDTF">2003-03-13T16:00:22Z</dcterms:created>
  <dcterms:modified xsi:type="dcterms:W3CDTF">2019-11-13T14:45:46Z</dcterms:modified>
  <cp:category/>
  <cp:version/>
  <cp:contentType/>
  <cp:contentStatus/>
  <cp:revision>321</cp:revision>
</cp:coreProperties>
</file>