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" sheetId="1" r:id="rId1"/>
  </sheets>
  <definedNames>
    <definedName name="Excel_BuiltIn_Print_Area_1">#REF!</definedName>
    <definedName name="Excel_BuiltIn_Print_Area_2">#REF!</definedName>
    <definedName name="Excel_BuiltIn_Print_Area_3">'5'!$A$3:$G$84</definedName>
  </definedNames>
  <calcPr fullCalcOnLoad="1"/>
</workbook>
</file>

<file path=xl/sharedStrings.xml><?xml version="1.0" encoding="utf-8"?>
<sst xmlns="http://schemas.openxmlformats.org/spreadsheetml/2006/main" count="150" uniqueCount="141">
  <si>
    <t>Додаток 5</t>
  </si>
  <si>
    <t>до Інвестиційної програми КП “Чорноморськводоканал”</t>
  </si>
  <si>
    <t>погоджено Рішенням Виконкому ЧМР від_______ №_____</t>
  </si>
  <si>
    <t>План  витрат  за  джерелами  фінансування  на  виконання  інвестиційної  програми   для  врахування  у  структурі  тарифів  на  12  місяців</t>
  </si>
  <si>
    <t>КП “Чорноморськводоканал”</t>
  </si>
  <si>
    <t xml:space="preserve">(назва підприємства) </t>
  </si>
  <si>
    <t>№ з/п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</si>
  <si>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</si>
  <si>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</si>
  <si>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 xml:space="preserve">загальна сума </t>
  </si>
  <si>
    <t>з урахуванням:</t>
  </si>
  <si>
    <t>амортизаційні відрахування</t>
  </si>
  <si>
    <t>виробничі інвестиції з прибутку</t>
  </si>
  <si>
    <t xml:space="preserve"> сума позичкових коштів та відсотків за їх  використання, що підлягає поверненню у плановому періоді</t>
  </si>
  <si>
    <t xml:space="preserve">сума інших  залучених коштів, що підлягає поверненню у плановому періоді 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</si>
  <si>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</si>
  <si>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</si>
  <si>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</si>
  <si>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водопостачання  з урахуванням:</t>
    </r>
  </si>
  <si>
    <t xml:space="preserve">  1.2</t>
  </si>
  <si>
    <t xml:space="preserve"> Інші заходи  з урахуванням: </t>
  </si>
  <si>
    <t>1.2.1</t>
  </si>
  <si>
    <t xml:space="preserve">Заходи зі зниження питомих витрат, а також втрат ресурсів </t>
  </si>
  <si>
    <t>1.2.1.1</t>
  </si>
  <si>
    <t>Обв'язка НС</t>
  </si>
  <si>
    <t>1.2.1.2</t>
  </si>
  <si>
    <t>Придбання насосів на НС</t>
  </si>
  <si>
    <t>1.2.1.3</t>
  </si>
  <si>
    <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</t>
    </r>
    <r>
      <rPr>
        <i/>
        <sz val="9"/>
        <color indexed="8"/>
        <rFont val="Times New Roman"/>
        <family val="1"/>
      </rPr>
      <t xml:space="preserve"> (частково)</t>
    </r>
  </si>
  <si>
    <t xml:space="preserve"> 1.2.2</t>
  </si>
  <si>
    <t>Заходи щодо забезпечення технологічного та/або комерційного обліку ресурсів</t>
  </si>
  <si>
    <t>1.2.2.1</t>
  </si>
  <si>
    <t>Влаштування технологічних вузлів обліку на мережах водопостачання Чорноморської територіальної громади Одеського району Одеської області</t>
  </si>
  <si>
    <t>1.2.2.2</t>
  </si>
  <si>
    <r>
      <t xml:space="preserve">Вузол обліку за адресою: Одеська область, Одеський район, с. В.Дальник вул. Маяцька дорога, 21 </t>
    </r>
    <r>
      <rPr>
        <i/>
        <sz val="9"/>
        <color indexed="8"/>
        <rFont val="Times New Roman"/>
        <family val="1"/>
      </rPr>
      <t>(встановлення витратоміру + обладнання Інфокс +огорожа)</t>
    </r>
  </si>
  <si>
    <t>1.2.2.3</t>
  </si>
  <si>
    <t>Влаштування технологічного/комерційного вузла обліку води для багатоквартирного будинку по вул. Перемоги, 91 смт. Олександрівка</t>
  </si>
  <si>
    <t xml:space="preserve">  1.2.3</t>
  </si>
  <si>
    <t>Заходи щодо зменшення обсягу витрат води на технологічні потреби</t>
  </si>
  <si>
    <t>1.2.4</t>
  </si>
  <si>
    <t xml:space="preserve">Заходи щодо підвищення якості послуг з централізованого водопостачання </t>
  </si>
  <si>
    <t>1.2.5</t>
  </si>
  <si>
    <t>Заходи щодо провадження та розвитку інформаційних технологій</t>
  </si>
  <si>
    <t>1.2.5.1</t>
  </si>
  <si>
    <r>
      <t xml:space="preserve">Монтаж технічних засобів телекомунікацій за адресами: Одеська область, Одеський район, м. Чорноморськ, проспект Миру, 41А </t>
    </r>
    <r>
      <rPr>
        <i/>
        <sz val="9"/>
        <color indexed="8"/>
        <rFont val="Times New Roman"/>
        <family val="1"/>
      </rPr>
      <t>(частково)</t>
    </r>
  </si>
  <si>
    <t>1.2.5.2</t>
  </si>
  <si>
    <r>
      <t>Створення інформаційно-розрахункового комплексу (геоінформаційної системи) інженерних мереж водопостачання та водовідведення з інтеграцією даних в спеціалізоване програмне забезпечення та трансформацією елементів графічних схем в відповідну систему координат з формуванням гідравлічної моделі мереж водопостачання та водовідведення м. Чорноморська</t>
    </r>
    <r>
      <rPr>
        <i/>
        <sz val="9"/>
        <rFont val="Times New Roman"/>
        <family val="1"/>
      </rPr>
      <t xml:space="preserve"> (частково)</t>
    </r>
  </si>
  <si>
    <t>1.2.6</t>
  </si>
  <si>
    <t>Заходи щодо модернізації та закупівлі транспортних засобів спеціального та спеціалізованого призначення</t>
  </si>
  <si>
    <t>1.2.7</t>
  </si>
  <si>
    <t>Заходи щодо підвищення екологічної безпеки та охорони навколишнього середовища</t>
  </si>
  <si>
    <t>1.2.8</t>
  </si>
  <si>
    <t>Інші заходи</t>
  </si>
  <si>
    <t>1.2.8.1</t>
  </si>
  <si>
    <r>
      <t>Блискавкозахист адмінбудівлі по пр-ту Миру 41А,станції “Діоксид”, РЧВ, ЦНС</t>
    </r>
    <r>
      <rPr>
        <i/>
        <sz val="10"/>
        <color indexed="8"/>
        <rFont val="Times New Roman"/>
        <family val="1"/>
      </rPr>
      <t xml:space="preserve"> (</t>
    </r>
    <r>
      <rPr>
        <i/>
        <sz val="9"/>
        <color indexed="8"/>
        <rFont val="Times New Roman"/>
        <family val="1"/>
      </rPr>
      <t>проєктні роботи)</t>
    </r>
  </si>
  <si>
    <t>1.2.8.2</t>
  </si>
  <si>
    <r>
      <t xml:space="preserve">Диспетчеризація та автоматизація ПНС в с. Молодіжне, смт. Олександрівка, с. Малодолинське </t>
    </r>
    <r>
      <rPr>
        <i/>
        <sz val="9"/>
        <color indexed="8"/>
        <rFont val="Times New Roman"/>
        <family val="1"/>
      </rPr>
      <t>(проектні та монтажні роботи)</t>
    </r>
  </si>
  <si>
    <t>1.2.8.3</t>
  </si>
  <si>
    <t>Придбання сушарок для одягу</t>
  </si>
  <si>
    <t>1.2.8.4</t>
  </si>
  <si>
    <t>Геодезія + Сертифікати для введення об'єктів  в експлуатацію</t>
  </si>
  <si>
    <t>1.2.8.5</t>
  </si>
  <si>
    <t>Експертиза раніше розроблених проєктів по водопостачанню</t>
  </si>
  <si>
    <t>1.2.8.6</t>
  </si>
  <si>
    <t>Придбання трициклу для обслуговування фонтанів</t>
  </si>
  <si>
    <t>1.2.8.7</t>
  </si>
  <si>
    <t>Придбання обладнання для майстерні</t>
  </si>
  <si>
    <t>1.2.8.8</t>
  </si>
  <si>
    <t>Придбання устаткування для терморезисторного зварювання поліетиленових труб</t>
  </si>
  <si>
    <t>1.2.8.9</t>
  </si>
  <si>
    <t>Придбання вібротрамбівки</t>
  </si>
  <si>
    <t>1.2.8.10</t>
  </si>
  <si>
    <t>Придбання інструментів</t>
  </si>
  <si>
    <t>1.2.8.11</t>
  </si>
  <si>
    <r>
      <t xml:space="preserve">Реконструкція мереж водопроводу за адресою: Одеська область, Одеський район, м. Чорноморськ, вул. Паркова, 46-50 </t>
    </r>
    <r>
      <rPr>
        <i/>
        <sz val="9"/>
        <color indexed="8"/>
        <rFont val="Times New Roman"/>
        <family val="1"/>
      </rPr>
      <t>(проєктні роботи)</t>
    </r>
  </si>
  <si>
    <t>1.2.8.12</t>
  </si>
  <si>
    <r>
      <t xml:space="preserve">Реконструкція мереж водопроводу Ду 400 мм за адресою: Одеська область, Одеський район, м. Чорноморськ, по вул. 1 Травня від вул. Олександрійської до пр-ту Миру </t>
    </r>
    <r>
      <rPr>
        <i/>
        <sz val="9"/>
        <color indexed="8"/>
        <rFont val="Times New Roman"/>
        <family val="1"/>
      </rPr>
      <t>(проєктні роботи)</t>
    </r>
  </si>
  <si>
    <t>1.2.8.13</t>
  </si>
  <si>
    <r>
      <t xml:space="preserve">Реконструкція транзитного трубопроводу Д200мм за адресою: Одеська область, Одеський район, м. Чорноморськ, від вул. 1 Травня, 11 до проспекту Миру, 20а </t>
    </r>
    <r>
      <rPr>
        <i/>
        <sz val="9"/>
        <color indexed="8"/>
        <rFont val="Times New Roman"/>
        <family val="1"/>
      </rPr>
      <t>(проєктні роботи)</t>
    </r>
  </si>
  <si>
    <t>1.2.8.14</t>
  </si>
  <si>
    <r>
      <t xml:space="preserve">Реконструкція водогону Ду 600 мм на рибпорт в с Сухий лиман </t>
    </r>
    <r>
      <rPr>
        <i/>
        <sz val="9"/>
        <color indexed="8"/>
        <rFont val="Times New Roman"/>
        <family val="1"/>
      </rPr>
      <t>(проєктні роботи)</t>
    </r>
  </si>
  <si>
    <t>1.2.8.15</t>
  </si>
  <si>
    <t>Технічна інвентаризація об'єктів для введення їх в експлуатацію</t>
  </si>
  <si>
    <t>1.2.8.16</t>
  </si>
  <si>
    <r>
      <t xml:space="preserve">Реконструкція внутрішньої системи опалення адміністративної будівлі за адресою: Одеська область, Одеський район, м. Чорноморськ, пр-т Миру, 41А </t>
    </r>
    <r>
      <rPr>
        <i/>
        <sz val="9"/>
        <color indexed="8"/>
        <rFont val="Times New Roman"/>
        <family val="1"/>
      </rPr>
      <t>(проєктні роботи)</t>
    </r>
  </si>
  <si>
    <t>Усього за пунктом 1.2</t>
  </si>
  <si>
    <t>Усього за розділом І</t>
  </si>
  <si>
    <t>ІІ</t>
  </si>
  <si>
    <t>Водовідведення</t>
  </si>
  <si>
    <t xml:space="preserve">  2.2</t>
  </si>
  <si>
    <t>Інші заходи з урахуванням:</t>
  </si>
  <si>
    <t xml:space="preserve"> 2.2.1</t>
  </si>
  <si>
    <t>Заходи зі зниження питомих витрат, а також втрат ресурсів</t>
  </si>
  <si>
    <t>2.2.1.1</t>
  </si>
  <si>
    <r>
      <t xml:space="preserve">Улаштування технологічного вузла обліку на колекторі Овідіополь </t>
    </r>
    <r>
      <rPr>
        <i/>
        <sz val="9"/>
        <color indexed="8"/>
        <rFont val="Times New Roman"/>
        <family val="1"/>
      </rPr>
      <t>(лічильник+зворотній клапан)</t>
    </r>
  </si>
  <si>
    <t>2.2.2</t>
  </si>
  <si>
    <t>2.2.3</t>
  </si>
  <si>
    <t>2.2.4</t>
  </si>
  <si>
    <t>2.2.5</t>
  </si>
  <si>
    <t>2.2.5.1</t>
  </si>
  <si>
    <t>Ремонт шнекового дегідратору</t>
  </si>
  <si>
    <t>2.2.5.2</t>
  </si>
  <si>
    <r>
      <t xml:space="preserve">Придбання 3-х шиберних засувок Ø 1000 мм + Ø 800 мм + Ø 600 мм + 2 фланці Ø 1000 мм + 2 фланці </t>
    </r>
    <r>
      <rPr>
        <sz val="9"/>
        <color indexed="8"/>
        <rFont val="Times New Roman"/>
        <family val="1"/>
      </rPr>
      <t>Ø 800 мм</t>
    </r>
  </si>
  <si>
    <t>2.2.5.3</t>
  </si>
  <si>
    <t>Реконструкція ГКНС, що розташована за адресою: Одеська область, одеський район, м. Чорноморськ, вул. Паркова, 23 (частково)</t>
  </si>
  <si>
    <t>2.2.6</t>
  </si>
  <si>
    <t>2.2.6.1</t>
  </si>
  <si>
    <r>
      <t xml:space="preserve">Блискавкозахист КОС </t>
    </r>
    <r>
      <rPr>
        <i/>
        <sz val="9"/>
        <color indexed="8"/>
        <rFont val="Times New Roman"/>
        <family val="1"/>
      </rPr>
      <t>(проєктні роботи)</t>
    </r>
  </si>
  <si>
    <t>2.2.6.2</t>
  </si>
  <si>
    <t>2.2.6.3</t>
  </si>
  <si>
    <r>
      <t>Капітальний ремонт каналізаційного колектору Ду 800 мм за адресою: Одеська область, Одеський район, м. Чорноморськ, від вул. 1 Травня, 1П до вул. Паркової, 23</t>
    </r>
    <r>
      <rPr>
        <i/>
        <sz val="9"/>
        <color indexed="8"/>
        <rFont val="Times New Roman"/>
        <family val="1"/>
      </rPr>
      <t xml:space="preserve"> (3 черга)</t>
    </r>
  </si>
  <si>
    <t>2.2.6.4</t>
  </si>
  <si>
    <t>Капітальний ремонт другої секції аеротенку (проєктні роботи)</t>
  </si>
  <si>
    <t>2.2.6.5</t>
  </si>
  <si>
    <t>Капітальний ремонт дороги на КОС</t>
  </si>
  <si>
    <t>2.2.6.6</t>
  </si>
  <si>
    <t>2.2.6.7</t>
  </si>
  <si>
    <t>Підготовка та оформлення документації для отримання дозволу на спецводокористування  та розробка нормативів ГДС речовин із зворотними водами</t>
  </si>
  <si>
    <t>2.2.6.8</t>
  </si>
  <si>
    <t>Реконструкція двох паралельних ділянок напірного каналізаційного колектору Dn 300 мм та Dn 200 мм за адресою: вул. Промислова, 1 в м. Чорноморськ, Одеського району, Одеської області (проектні роботи)</t>
  </si>
  <si>
    <t>2.2.6.9</t>
  </si>
  <si>
    <t>Розробка інвентаризації джерел викидів забруднюючих речовин в атмосферне повітря</t>
  </si>
  <si>
    <t>2.2.6.10</t>
  </si>
  <si>
    <t>2.2.6.11</t>
  </si>
  <si>
    <t>Експертиза раніше розроблених проєктів по водовідведенню</t>
  </si>
  <si>
    <t>Усього за пунктом 2.2</t>
  </si>
  <si>
    <t>Усього за розділом ІІ</t>
  </si>
  <si>
    <t>Усього за інвестиційною програмою</t>
  </si>
  <si>
    <r>
      <t xml:space="preserve">       </t>
    </r>
    <r>
      <rPr>
        <u val="single"/>
        <sz val="12"/>
        <rFont val="Times New Roman"/>
        <family val="1"/>
      </rPr>
      <t xml:space="preserve"> Директор</t>
    </r>
    <r>
      <rPr>
        <sz val="12"/>
        <rFont val="Times New Roman"/>
        <family val="1"/>
      </rPr>
      <t xml:space="preserve">                                                    __________________    </t>
    </r>
  </si>
  <si>
    <t>Євген ІГНАТОВСЬКИЙ</t>
  </si>
  <si>
    <t>(посадова особа ліцензіата)                                                                          (підпис)</t>
  </si>
  <si>
    <t xml:space="preserve">                                                                            </t>
  </si>
  <si>
    <t>(Власне  ім’я,ПРІЗВИЩЕ)</t>
  </si>
  <si>
    <t xml:space="preserve">М. П. </t>
  </si>
  <si>
    <r>
      <t>Фінансовий директор (головний бухгалтер)</t>
    </r>
    <r>
      <rPr>
        <sz val="12"/>
        <rFont val="Times New Roman"/>
        <family val="1"/>
      </rPr>
      <t xml:space="preserve">        </t>
    </r>
    <r>
      <rPr>
        <u val="single"/>
        <sz val="12"/>
        <rFont val="Times New Roman"/>
        <family val="1"/>
      </rPr>
      <t xml:space="preserve">________________    </t>
    </r>
  </si>
  <si>
    <t>Володимир  ЛЕВЧЕНКО</t>
  </si>
  <si>
    <t xml:space="preserve">                                                                                (підпис)</t>
  </si>
  <si>
    <r>
      <t>(Власне  ім</t>
    </r>
    <r>
      <rPr>
        <sz val="8"/>
        <color indexed="8"/>
        <rFont val="Calibri"/>
        <family val="2"/>
      </rPr>
      <t>’</t>
    </r>
    <r>
      <rPr>
        <sz val="8"/>
        <color indexed="8"/>
        <rFont val="Times New Roman"/>
        <family val="1"/>
      </rPr>
      <t>я,ПРІЗВИЩЕ)</t>
    </r>
  </si>
  <si>
    <t xml:space="preserve">       Начальник ВПР                                           __________________ </t>
  </si>
  <si>
    <t>Тетяна СКИДАН</t>
  </si>
  <si>
    <t>(посада відповідального виконавця)                                                   (підпис)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</si>
</sst>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D"/>
    <numFmt numFmtId="166" formatCode="@"/>
    <numFmt numFmtId="167" formatCode="_-* #,##0.00&quot;р.&quot;_-;\-* #,##0.00&quot;р.&quot;_-;_-* \-??&quot;р.&quot;_-;_-@_-"/>
    <numFmt numFmtId="168" formatCode="0.00"/>
    <numFmt numFmtId="169" formatCode="#,##0.00"/>
    <numFmt numFmtId="170" formatCode="DD/MM/YYYY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86">
    <xf numFmtId="164" fontId="0" fillId="0" borderId="0" xfId="0" applyAlignment="1">
      <alignment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vertical="center" wrapText="1"/>
    </xf>
    <xf numFmtId="164" fontId="19" fillId="0" borderId="0" xfId="0" applyFont="1" applyFill="1" applyBorder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top" wrapText="1"/>
    </xf>
    <xf numFmtId="164" fontId="23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center"/>
    </xf>
    <xf numFmtId="164" fontId="23" fillId="0" borderId="10" xfId="56" applyFont="1" applyFill="1" applyBorder="1" applyAlignment="1" applyProtection="1">
      <alignment horizontal="center" vertical="center" wrapText="1"/>
      <protection locked="0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/>
    </xf>
    <xf numFmtId="164" fontId="24" fillId="0" borderId="10" xfId="56" applyFont="1" applyFill="1" applyBorder="1" applyAlignment="1" applyProtection="1">
      <alignment horizontal="center" wrapText="1"/>
      <protection locked="0"/>
    </xf>
    <xf numFmtId="164" fontId="19" fillId="0" borderId="0" xfId="0" applyFont="1" applyFill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4" fontId="19" fillId="22" borderId="10" xfId="0" applyFont="1" applyFill="1" applyBorder="1" applyAlignment="1">
      <alignment horizontal="center" vertical="center" wrapText="1"/>
    </xf>
    <xf numFmtId="164" fontId="19" fillId="22" borderId="10" xfId="56" applyNumberFormat="1" applyFont="1" applyFill="1" applyBorder="1" applyAlignment="1" applyProtection="1">
      <alignment horizontal="center" vertical="center" wrapText="1"/>
      <protection/>
    </xf>
    <xf numFmtId="166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56" applyNumberFormat="1" applyFont="1" applyFill="1" applyBorder="1" applyAlignment="1" applyProtection="1">
      <alignment vertical="center" wrapText="1"/>
      <protection/>
    </xf>
    <xf numFmtId="167" fontId="19" fillId="0" borderId="10" xfId="0" applyNumberFormat="1" applyFont="1" applyFill="1" applyBorder="1" applyAlignment="1">
      <alignment horizontal="center" vertical="center"/>
    </xf>
    <xf numFmtId="164" fontId="26" fillId="0" borderId="10" xfId="100" applyFont="1" applyFill="1" applyBorder="1" applyAlignment="1">
      <alignment wrapText="1"/>
      <protection/>
    </xf>
    <xf numFmtId="168" fontId="26" fillId="0" borderId="10" xfId="100" applyNumberFormat="1" applyFont="1" applyFill="1" applyBorder="1" applyAlignment="1">
      <alignment vertical="top" wrapText="1"/>
      <protection/>
    </xf>
    <xf numFmtId="168" fontId="20" fillId="0" borderId="10" xfId="0" applyNumberFormat="1" applyFont="1" applyFill="1" applyBorder="1" applyAlignment="1">
      <alignment horizontal="right" vertical="top" wrapText="1"/>
    </xf>
    <xf numFmtId="164" fontId="20" fillId="0" borderId="10" xfId="0" applyFont="1" applyFill="1" applyBorder="1" applyAlignment="1">
      <alignment horizontal="left" vertical="top" wrapText="1"/>
    </xf>
    <xf numFmtId="164" fontId="26" fillId="0" borderId="10" xfId="100" applyFont="1" applyFill="1" applyBorder="1" applyAlignment="1">
      <alignment vertical="top" wrapText="1"/>
      <protection/>
    </xf>
    <xf numFmtId="164" fontId="20" fillId="0" borderId="10" xfId="0" applyFont="1" applyBorder="1" applyAlignment="1">
      <alignment wrapText="1"/>
    </xf>
    <xf numFmtId="164" fontId="19" fillId="0" borderId="10" xfId="0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horizontal="right" wrapText="1"/>
    </xf>
    <xf numFmtId="166" fontId="19" fillId="0" borderId="10" xfId="0" applyNumberFormat="1" applyFont="1" applyFill="1" applyBorder="1" applyAlignment="1">
      <alignment horizontal="center" vertical="center"/>
    </xf>
    <xf numFmtId="164" fontId="26" fillId="0" borderId="10" xfId="100" applyFont="1" applyFill="1" applyBorder="1" applyAlignment="1">
      <alignment horizontal="left" vertical="top" wrapText="1"/>
      <protection/>
    </xf>
    <xf numFmtId="164" fontId="19" fillId="22" borderId="10" xfId="0" applyFont="1" applyFill="1" applyBorder="1" applyAlignment="1">
      <alignment horizontal="center" wrapText="1"/>
    </xf>
    <xf numFmtId="164" fontId="28" fillId="0" borderId="10" xfId="0" applyFont="1" applyFill="1" applyBorder="1" applyAlignment="1">
      <alignment horizontal="center" wrapText="1"/>
    </xf>
    <xf numFmtId="166" fontId="20" fillId="0" borderId="10" xfId="0" applyNumberFormat="1" applyFont="1" applyFill="1" applyBorder="1" applyAlignment="1">
      <alignment horizontal="center" wrapText="1"/>
    </xf>
    <xf numFmtId="164" fontId="20" fillId="0" borderId="10" xfId="0" applyFont="1" applyFill="1" applyBorder="1" applyAlignment="1">
      <alignment wrapText="1"/>
    </xf>
    <xf numFmtId="166" fontId="19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right" vertical="center" wrapText="1"/>
    </xf>
    <xf numFmtId="169" fontId="20" fillId="0" borderId="10" xfId="0" applyNumberFormat="1" applyFont="1" applyFill="1" applyBorder="1" applyAlignment="1">
      <alignment horizontal="right" vertical="top" wrapText="1"/>
    </xf>
    <xf numFmtId="168" fontId="20" fillId="0" borderId="10" xfId="0" applyNumberFormat="1" applyFont="1" applyFill="1" applyBorder="1" applyAlignment="1">
      <alignment horizontal="right" vertical="center" wrapText="1"/>
    </xf>
    <xf numFmtId="166" fontId="24" fillId="24" borderId="10" xfId="0" applyNumberFormat="1" applyFont="1" applyFill="1" applyBorder="1" applyAlignment="1">
      <alignment horizontal="center" vertical="center"/>
    </xf>
    <xf numFmtId="164" fontId="24" fillId="24" borderId="10" xfId="0" applyFont="1" applyFill="1" applyBorder="1" applyAlignment="1">
      <alignment horizontal="center" wrapText="1"/>
    </xf>
    <xf numFmtId="168" fontId="19" fillId="24" borderId="10" xfId="0" applyNumberFormat="1" applyFont="1" applyFill="1" applyBorder="1" applyAlignment="1">
      <alignment/>
    </xf>
    <xf numFmtId="164" fontId="19" fillId="24" borderId="10" xfId="0" applyNumberFormat="1" applyFont="1" applyFill="1" applyBorder="1" applyAlignment="1">
      <alignment/>
    </xf>
    <xf numFmtId="164" fontId="19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wrapText="1"/>
    </xf>
    <xf numFmtId="168" fontId="24" fillId="0" borderId="10" xfId="0" applyNumberFormat="1" applyFont="1" applyFill="1" applyBorder="1" applyAlignment="1">
      <alignment/>
    </xf>
    <xf numFmtId="164" fontId="19" fillId="22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/>
    </xf>
    <xf numFmtId="167" fontId="20" fillId="0" borderId="10" xfId="0" applyNumberFormat="1" applyFont="1" applyFill="1" applyBorder="1" applyAlignment="1">
      <alignment horizontal="center" vertical="center"/>
    </xf>
    <xf numFmtId="168" fontId="20" fillId="0" borderId="10" xfId="56" applyNumberFormat="1" applyFont="1" applyFill="1" applyBorder="1" applyAlignment="1" applyProtection="1">
      <alignment horizontal="center" vertical="top" wrapText="1"/>
      <protection/>
    </xf>
    <xf numFmtId="164" fontId="19" fillId="0" borderId="10" xfId="56" applyNumberFormat="1" applyFont="1" applyFill="1" applyBorder="1" applyAlignment="1" applyProtection="1">
      <alignment horizontal="center" vertical="center" wrapText="1"/>
      <protection/>
    </xf>
    <xf numFmtId="164" fontId="26" fillId="0" borderId="10" xfId="100" applyFont="1" applyFill="1" applyBorder="1" applyAlignment="1">
      <alignment wrapText="1"/>
      <protection/>
    </xf>
    <xf numFmtId="169" fontId="28" fillId="0" borderId="10" xfId="0" applyNumberFormat="1" applyFont="1" applyFill="1" applyBorder="1" applyAlignment="1">
      <alignment horizontal="right" wrapText="1"/>
    </xf>
    <xf numFmtId="168" fontId="19" fillId="0" borderId="10" xfId="0" applyNumberFormat="1" applyFont="1" applyFill="1" applyBorder="1" applyAlignment="1">
      <alignment horizontal="right"/>
    </xf>
    <xf numFmtId="164" fontId="24" fillId="24" borderId="10" xfId="0" applyFont="1" applyFill="1" applyBorder="1" applyAlignment="1">
      <alignment horizontal="center" vertical="center"/>
    </xf>
    <xf numFmtId="164" fontId="24" fillId="24" borderId="10" xfId="0" applyFont="1" applyFill="1" applyBorder="1" applyAlignment="1">
      <alignment wrapText="1"/>
    </xf>
    <xf numFmtId="164" fontId="24" fillId="0" borderId="10" xfId="0" applyFont="1" applyFill="1" applyBorder="1" applyAlignment="1">
      <alignment wrapText="1"/>
    </xf>
    <xf numFmtId="164" fontId="19" fillId="25" borderId="10" xfId="0" applyFont="1" applyFill="1" applyBorder="1" applyAlignment="1">
      <alignment horizontal="center" vertical="center"/>
    </xf>
    <xf numFmtId="164" fontId="24" fillId="25" borderId="10" xfId="0" applyFont="1" applyFill="1" applyBorder="1" applyAlignment="1">
      <alignment wrapText="1"/>
    </xf>
    <xf numFmtId="168" fontId="24" fillId="25" borderId="10" xfId="0" applyNumberFormat="1" applyFont="1" applyFill="1" applyBorder="1" applyAlignment="1">
      <alignment/>
    </xf>
    <xf numFmtId="164" fontId="24" fillId="25" borderId="10" xfId="0" applyNumberFormat="1" applyFont="1" applyFill="1" applyBorder="1" applyAlignment="1">
      <alignment/>
    </xf>
    <xf numFmtId="164" fontId="31" fillId="0" borderId="0" xfId="0" applyFont="1" applyFill="1" applyBorder="1" applyAlignment="1">
      <alignment horizontal="left"/>
    </xf>
    <xf numFmtId="164" fontId="32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horizontal="center" vertical="center"/>
    </xf>
    <xf numFmtId="164" fontId="31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wrapText="1"/>
    </xf>
    <xf numFmtId="164" fontId="32" fillId="0" borderId="0" xfId="0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 horizontal="left" wrapText="1"/>
    </xf>
    <xf numFmtId="164" fontId="19" fillId="0" borderId="0" xfId="0" applyFont="1" applyFill="1" applyAlignment="1">
      <alignment vertical="top"/>
    </xf>
    <xf numFmtId="164" fontId="19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 1" xfId="73"/>
    <cellStyle name="Заголовок 1 1" xfId="74"/>
    <cellStyle name="Заголовок 2 1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 1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95" zoomScaleNormal="95" workbookViewId="0" topLeftCell="A1">
      <selection activeCell="B87" sqref="B87"/>
    </sheetView>
  </sheetViews>
  <sheetFormatPr defaultColWidth="21.00390625" defaultRowHeight="12.75"/>
  <cols>
    <col min="1" max="1" width="9.00390625" style="1" customWidth="1"/>
    <col min="2" max="2" width="58.25390625" style="2" customWidth="1"/>
    <col min="3" max="3" width="12.75390625" style="3" customWidth="1"/>
    <col min="4" max="4" width="12.75390625" style="4" customWidth="1"/>
    <col min="5" max="5" width="10.125" style="4" customWidth="1"/>
    <col min="6" max="6" width="16.25390625" style="4" customWidth="1"/>
    <col min="7" max="7" width="12.25390625" style="4" customWidth="1"/>
    <col min="8" max="16384" width="21.00390625" style="4" customWidth="1"/>
  </cols>
  <sheetData>
    <row r="1" spans="3:7" ht="12.75" customHeight="1">
      <c r="C1" s="5"/>
      <c r="D1" s="6" t="s">
        <v>0</v>
      </c>
      <c r="E1" s="6"/>
      <c r="F1" s="6"/>
      <c r="G1" s="6"/>
    </row>
    <row r="2" spans="3:7" ht="12.75" customHeight="1">
      <c r="C2" s="5"/>
      <c r="D2" s="6" t="s">
        <v>1</v>
      </c>
      <c r="E2" s="6"/>
      <c r="F2" s="6"/>
      <c r="G2" s="6"/>
    </row>
    <row r="3" spans="3:7" ht="12.75" customHeight="1">
      <c r="C3" s="5"/>
      <c r="D3" s="6" t="s">
        <v>2</v>
      </c>
      <c r="E3" s="6"/>
      <c r="F3" s="6"/>
      <c r="G3" s="6"/>
    </row>
    <row r="4" spans="3:7" ht="12.75">
      <c r="C4" s="5"/>
      <c r="D4" s="7"/>
      <c r="E4" s="8"/>
      <c r="F4" s="9"/>
      <c r="G4" s="9"/>
    </row>
    <row r="5" spans="1:7" ht="12.75" customHeight="1">
      <c r="A5" s="10" t="s">
        <v>3</v>
      </c>
      <c r="B5" s="10"/>
      <c r="C5" s="10"/>
      <c r="D5" s="10"/>
      <c r="E5" s="10"/>
      <c r="F5" s="10"/>
      <c r="G5" s="10"/>
    </row>
    <row r="6" spans="1:7" ht="12.75">
      <c r="A6" s="11" t="s">
        <v>4</v>
      </c>
      <c r="B6" s="11"/>
      <c r="C6" s="11"/>
      <c r="D6" s="11"/>
      <c r="E6" s="11"/>
      <c r="F6" s="11"/>
      <c r="G6" s="11"/>
    </row>
    <row r="7" spans="1:7" ht="12.75" customHeight="1">
      <c r="A7" s="12" t="s">
        <v>5</v>
      </c>
      <c r="B7" s="12"/>
      <c r="C7" s="12"/>
      <c r="D7" s="12"/>
      <c r="E7" s="12"/>
      <c r="F7" s="12"/>
      <c r="G7" s="12"/>
    </row>
    <row r="8" spans="1:7" ht="12.75" customHeight="1">
      <c r="A8" s="13" t="s">
        <v>6</v>
      </c>
      <c r="B8" s="13" t="s">
        <v>7</v>
      </c>
      <c r="C8" s="13" t="s">
        <v>8</v>
      </c>
      <c r="D8" s="13"/>
      <c r="E8" s="13"/>
      <c r="F8" s="13"/>
      <c r="G8" s="13"/>
    </row>
    <row r="9" spans="1:7" ht="12.75" customHeight="1">
      <c r="A9" s="13"/>
      <c r="B9" s="13"/>
      <c r="C9" s="14" t="s">
        <v>9</v>
      </c>
      <c r="D9" s="15" t="s">
        <v>10</v>
      </c>
      <c r="E9" s="15"/>
      <c r="F9" s="15"/>
      <c r="G9" s="15"/>
    </row>
    <row r="10" spans="1:7" ht="12.75">
      <c r="A10" s="13"/>
      <c r="B10" s="13"/>
      <c r="C10" s="14"/>
      <c r="D10" s="16" t="s">
        <v>11</v>
      </c>
      <c r="E10" s="16" t="s">
        <v>12</v>
      </c>
      <c r="F10" s="16" t="s">
        <v>13</v>
      </c>
      <c r="G10" s="16" t="s">
        <v>14</v>
      </c>
    </row>
    <row r="11" spans="1:7" s="21" customFormat="1" ht="12.75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20">
        <v>6</v>
      </c>
      <c r="G11" s="20">
        <v>7</v>
      </c>
    </row>
    <row r="12" spans="1:7" ht="12.75">
      <c r="A12" s="17" t="s">
        <v>15</v>
      </c>
      <c r="B12" s="19" t="s">
        <v>16</v>
      </c>
      <c r="C12" s="19"/>
      <c r="D12" s="19"/>
      <c r="E12" s="19"/>
      <c r="F12" s="19"/>
      <c r="G12" s="19"/>
    </row>
    <row r="13" spans="1:7" ht="12.75" customHeight="1">
      <c r="A13" s="22" t="s">
        <v>17</v>
      </c>
      <c r="B13" s="23" t="s">
        <v>18</v>
      </c>
      <c r="C13" s="23"/>
      <c r="D13" s="23"/>
      <c r="E13" s="23"/>
      <c r="F13" s="23"/>
      <c r="G13" s="23"/>
    </row>
    <row r="14" spans="1:7" ht="12.75" customHeight="1">
      <c r="A14" s="22" t="s">
        <v>19</v>
      </c>
      <c r="B14" s="24" t="s">
        <v>20</v>
      </c>
      <c r="C14" s="24"/>
      <c r="D14" s="24"/>
      <c r="E14" s="24"/>
      <c r="F14" s="24"/>
      <c r="G14" s="24"/>
    </row>
    <row r="15" spans="1:7" ht="12.75">
      <c r="A15" s="25" t="s">
        <v>21</v>
      </c>
      <c r="B15" s="24" t="s">
        <v>22</v>
      </c>
      <c r="C15" s="26"/>
      <c r="D15" s="26"/>
      <c r="E15" s="26"/>
      <c r="F15" s="26"/>
      <c r="G15" s="26"/>
    </row>
    <row r="16" spans="1:7" ht="12.75">
      <c r="A16" s="27" t="s">
        <v>23</v>
      </c>
      <c r="B16" s="28" t="s">
        <v>24</v>
      </c>
      <c r="C16" s="29">
        <f>500/1.2</f>
        <v>416.6666666666667</v>
      </c>
      <c r="D16" s="30">
        <f>C16</f>
        <v>416.6666666666667</v>
      </c>
      <c r="E16" s="26"/>
      <c r="F16" s="26"/>
      <c r="G16" s="26"/>
    </row>
    <row r="17" spans="1:7" ht="12.75">
      <c r="A17" s="27" t="s">
        <v>25</v>
      </c>
      <c r="B17" s="31" t="s">
        <v>26</v>
      </c>
      <c r="C17" s="32">
        <v>1228.5</v>
      </c>
      <c r="D17" s="30">
        <f>C17</f>
        <v>1228.5</v>
      </c>
      <c r="E17" s="26"/>
      <c r="F17" s="26"/>
      <c r="G17" s="26"/>
    </row>
    <row r="18" spans="1:7" ht="12.75">
      <c r="A18" s="27" t="s">
        <v>27</v>
      </c>
      <c r="B18" s="33" t="s">
        <v>28</v>
      </c>
      <c r="C18" s="30">
        <v>826.473</v>
      </c>
      <c r="D18" s="30">
        <f>40.3+104.57</f>
        <v>144.87</v>
      </c>
      <c r="E18" s="26"/>
      <c r="F18" s="26"/>
      <c r="G18" s="26"/>
    </row>
    <row r="19" spans="1:7" ht="12.75">
      <c r="A19" s="34" t="s">
        <v>29</v>
      </c>
      <c r="B19" s="24" t="s">
        <v>30</v>
      </c>
      <c r="C19" s="35"/>
      <c r="D19" s="36"/>
      <c r="E19" s="26"/>
      <c r="F19" s="26"/>
      <c r="G19" s="26"/>
    </row>
    <row r="20" spans="1:7" ht="12.75">
      <c r="A20" s="37" t="s">
        <v>31</v>
      </c>
      <c r="B20" s="38" t="s">
        <v>32</v>
      </c>
      <c r="C20" s="32">
        <f>300/1.2</f>
        <v>250</v>
      </c>
      <c r="D20" s="30">
        <f>C20</f>
        <v>250</v>
      </c>
      <c r="E20" s="26"/>
      <c r="F20" s="26"/>
      <c r="G20" s="26"/>
    </row>
    <row r="21" spans="1:7" ht="12.75">
      <c r="A21" s="37" t="s">
        <v>33</v>
      </c>
      <c r="B21" s="28" t="s">
        <v>34</v>
      </c>
      <c r="C21" s="29">
        <f>350/1.2</f>
        <v>291.6666666666667</v>
      </c>
      <c r="D21" s="30">
        <f>C21</f>
        <v>291.6666666666667</v>
      </c>
      <c r="E21" s="26"/>
      <c r="F21" s="26"/>
      <c r="G21" s="26"/>
    </row>
    <row r="22" spans="1:7" ht="12.75">
      <c r="A22" s="37" t="s">
        <v>35</v>
      </c>
      <c r="B22" s="32" t="s">
        <v>36</v>
      </c>
      <c r="C22" s="32">
        <f>150/1.2</f>
        <v>125</v>
      </c>
      <c r="D22" s="30">
        <f>C22</f>
        <v>125</v>
      </c>
      <c r="E22" s="26"/>
      <c r="F22" s="26"/>
      <c r="G22" s="26"/>
    </row>
    <row r="23" spans="1:7" ht="12.75">
      <c r="A23" s="34" t="s">
        <v>37</v>
      </c>
      <c r="B23" s="39" t="s">
        <v>38</v>
      </c>
      <c r="C23" s="35"/>
      <c r="D23" s="36"/>
      <c r="E23" s="26"/>
      <c r="F23" s="26"/>
      <c r="G23" s="26"/>
    </row>
    <row r="24" spans="1:7" ht="12.75">
      <c r="A24" s="25" t="s">
        <v>39</v>
      </c>
      <c r="B24" s="39" t="s">
        <v>40</v>
      </c>
      <c r="C24" s="35"/>
      <c r="D24" s="36"/>
      <c r="E24" s="26"/>
      <c r="F24" s="26"/>
      <c r="G24" s="26"/>
    </row>
    <row r="25" spans="1:7" ht="12.75">
      <c r="A25" s="25" t="s">
        <v>41</v>
      </c>
      <c r="B25" s="23" t="s">
        <v>42</v>
      </c>
      <c r="C25" s="40"/>
      <c r="D25" s="36"/>
      <c r="E25" s="26"/>
      <c r="F25" s="26"/>
      <c r="G25" s="26"/>
    </row>
    <row r="26" spans="1:7" ht="12.75">
      <c r="A26" s="41" t="s">
        <v>43</v>
      </c>
      <c r="B26" s="32" t="s">
        <v>44</v>
      </c>
      <c r="C26" s="32">
        <v>390</v>
      </c>
      <c r="D26" s="30">
        <f>C26</f>
        <v>390</v>
      </c>
      <c r="E26" s="30"/>
      <c r="F26" s="26"/>
      <c r="G26" s="26"/>
    </row>
    <row r="27" spans="1:7" ht="12.75">
      <c r="A27" s="41" t="s">
        <v>45</v>
      </c>
      <c r="B27" s="42" t="s">
        <v>46</v>
      </c>
      <c r="C27" s="30">
        <f>1250/1.2-301.82</f>
        <v>739.8466666666668</v>
      </c>
      <c r="D27" s="30">
        <f>C27</f>
        <v>739.8466666666668</v>
      </c>
      <c r="E27" s="30"/>
      <c r="F27" s="26"/>
      <c r="G27" s="26"/>
    </row>
    <row r="28" spans="1:7" ht="12.75">
      <c r="A28" s="25" t="s">
        <v>47</v>
      </c>
      <c r="B28" s="23" t="s">
        <v>48</v>
      </c>
      <c r="C28" s="40"/>
      <c r="D28" s="36"/>
      <c r="E28" s="26"/>
      <c r="F28" s="26"/>
      <c r="G28" s="26"/>
    </row>
    <row r="29" spans="1:7" ht="12.75">
      <c r="A29" s="25" t="s">
        <v>49</v>
      </c>
      <c r="B29" s="23" t="s">
        <v>50</v>
      </c>
      <c r="C29" s="40"/>
      <c r="D29" s="36"/>
      <c r="E29" s="26"/>
      <c r="F29" s="26"/>
      <c r="G29" s="26"/>
    </row>
    <row r="30" spans="1:7" ht="12.75">
      <c r="A30" s="43" t="s">
        <v>51</v>
      </c>
      <c r="B30" s="39" t="s">
        <v>52</v>
      </c>
      <c r="C30" s="40"/>
      <c r="D30" s="36"/>
      <c r="E30" s="44"/>
      <c r="F30" s="44"/>
      <c r="G30" s="44"/>
    </row>
    <row r="31" spans="1:7" ht="12.75">
      <c r="A31" s="41" t="s">
        <v>53</v>
      </c>
      <c r="B31" s="38" t="s">
        <v>54</v>
      </c>
      <c r="C31" s="29">
        <f>(99.73+26.96+25.3+108.056+12*4)/1.2</f>
        <v>256.705</v>
      </c>
      <c r="D31" s="30">
        <f>C31</f>
        <v>256.705</v>
      </c>
      <c r="E31" s="45"/>
      <c r="F31" s="44"/>
      <c r="G31" s="44"/>
    </row>
    <row r="32" spans="1:7" ht="12.75">
      <c r="A32" s="41" t="s">
        <v>55</v>
      </c>
      <c r="B32" s="28" t="s">
        <v>56</v>
      </c>
      <c r="C32" s="32">
        <f>510/1.2</f>
        <v>425</v>
      </c>
      <c r="D32" s="30">
        <f>C32</f>
        <v>425</v>
      </c>
      <c r="E32" s="45"/>
      <c r="F32" s="44"/>
      <c r="G32" s="44"/>
    </row>
    <row r="33" spans="1:7" ht="12.75">
      <c r="A33" s="41" t="s">
        <v>57</v>
      </c>
      <c r="B33" s="32" t="s">
        <v>58</v>
      </c>
      <c r="C33" s="29">
        <f>80/1.2</f>
        <v>66.66666666666667</v>
      </c>
      <c r="D33" s="30">
        <v>0</v>
      </c>
      <c r="E33" s="45"/>
      <c r="F33" s="44"/>
      <c r="G33" s="44"/>
    </row>
    <row r="34" spans="1:7" ht="12.75">
      <c r="A34" s="41" t="s">
        <v>59</v>
      </c>
      <c r="B34" s="32" t="s">
        <v>60</v>
      </c>
      <c r="C34" s="32">
        <v>90</v>
      </c>
      <c r="D34" s="30">
        <f>C34</f>
        <v>90</v>
      </c>
      <c r="E34" s="45"/>
      <c r="F34" s="44"/>
      <c r="G34" s="44"/>
    </row>
    <row r="35" spans="1:7" ht="12.75">
      <c r="A35" s="41" t="s">
        <v>61</v>
      </c>
      <c r="B35" s="42" t="s">
        <v>62</v>
      </c>
      <c r="C35" s="46">
        <f>100/1.2</f>
        <v>83.33333333333334</v>
      </c>
      <c r="D35" s="30">
        <f>C35</f>
        <v>83.33333333333334</v>
      </c>
      <c r="E35" s="45"/>
      <c r="F35" s="44"/>
      <c r="G35" s="44"/>
    </row>
    <row r="36" spans="1:7" ht="12.75">
      <c r="A36" s="41" t="s">
        <v>63</v>
      </c>
      <c r="B36" s="32" t="s">
        <v>64</v>
      </c>
      <c r="C36" s="29">
        <f>118.28/1.2</f>
        <v>98.56666666666668</v>
      </c>
      <c r="D36" s="30">
        <f>C36</f>
        <v>98.56666666666668</v>
      </c>
      <c r="E36" s="45"/>
      <c r="F36" s="44"/>
      <c r="G36" s="44"/>
    </row>
    <row r="37" spans="1:7" ht="12.75">
      <c r="A37" s="41" t="s">
        <v>65</v>
      </c>
      <c r="B37" s="32" t="s">
        <v>66</v>
      </c>
      <c r="C37" s="32">
        <f aca="true" t="shared" si="0" ref="C37:C38">300/1.2</f>
        <v>250</v>
      </c>
      <c r="D37" s="30">
        <f>C37</f>
        <v>250</v>
      </c>
      <c r="E37" s="45"/>
      <c r="F37" s="44"/>
      <c r="G37" s="44"/>
    </row>
    <row r="38" spans="1:7" ht="12.75">
      <c r="A38" s="41" t="s">
        <v>67</v>
      </c>
      <c r="B38" s="28" t="s">
        <v>68</v>
      </c>
      <c r="C38" s="32">
        <f t="shared" si="0"/>
        <v>250</v>
      </c>
      <c r="D38" s="30">
        <f>C38</f>
        <v>250</v>
      </c>
      <c r="E38" s="45"/>
      <c r="F38" s="44"/>
      <c r="G38" s="44"/>
    </row>
    <row r="39" spans="1:7" ht="12.75">
      <c r="A39" s="41" t="s">
        <v>69</v>
      </c>
      <c r="B39" s="32" t="s">
        <v>70</v>
      </c>
      <c r="C39" s="29">
        <f>166/1.2</f>
        <v>138.33333333333334</v>
      </c>
      <c r="D39" s="30"/>
      <c r="E39" s="45"/>
      <c r="F39" s="44"/>
      <c r="G39" s="44"/>
    </row>
    <row r="40" spans="1:7" ht="12.75">
      <c r="A40" s="41" t="s">
        <v>71</v>
      </c>
      <c r="B40" s="38" t="s">
        <v>72</v>
      </c>
      <c r="C40" s="29">
        <f>232.12/1.2</f>
        <v>193.43333333333334</v>
      </c>
      <c r="D40" s="30">
        <f>C40</f>
        <v>193.43333333333334</v>
      </c>
      <c r="E40" s="47"/>
      <c r="F40" s="44"/>
      <c r="G40" s="44"/>
    </row>
    <row r="41" spans="1:7" ht="12.75">
      <c r="A41" s="41" t="s">
        <v>73</v>
      </c>
      <c r="B41" s="32" t="s">
        <v>74</v>
      </c>
      <c r="C41" s="30">
        <f>208.027/1.2</f>
        <v>173.35583333333332</v>
      </c>
      <c r="D41" s="30">
        <v>0</v>
      </c>
      <c r="E41" s="47"/>
      <c r="F41" s="44"/>
      <c r="G41" s="44"/>
    </row>
    <row r="42" spans="1:7" ht="12.75">
      <c r="A42" s="41" t="s">
        <v>75</v>
      </c>
      <c r="B42" s="32" t="s">
        <v>76</v>
      </c>
      <c r="C42" s="30">
        <f>126.11321/1.2</f>
        <v>105.09434166666666</v>
      </c>
      <c r="D42" s="30">
        <f>C42</f>
        <v>105.09434166666666</v>
      </c>
      <c r="E42" s="47"/>
      <c r="F42" s="44"/>
      <c r="G42" s="44"/>
    </row>
    <row r="43" spans="1:7" ht="12.75">
      <c r="A43" s="41" t="s">
        <v>77</v>
      </c>
      <c r="B43" s="32" t="s">
        <v>78</v>
      </c>
      <c r="C43" s="30">
        <f>132.146/1.2</f>
        <v>110.12166666666666</v>
      </c>
      <c r="D43" s="30">
        <f>C43</f>
        <v>110.12166666666666</v>
      </c>
      <c r="E43" s="47"/>
      <c r="F43" s="44"/>
      <c r="G43" s="44"/>
    </row>
    <row r="44" spans="1:7" ht="12.75">
      <c r="A44" s="41" t="s">
        <v>79</v>
      </c>
      <c r="B44" s="32" t="s">
        <v>80</v>
      </c>
      <c r="C44" s="30">
        <f>220+30/1.2</f>
        <v>245</v>
      </c>
      <c r="D44" s="30">
        <f>C44</f>
        <v>245</v>
      </c>
      <c r="E44" s="47"/>
      <c r="F44" s="44"/>
      <c r="G44" s="44"/>
    </row>
    <row r="45" spans="1:7" ht="12.75">
      <c r="A45" s="41" t="s">
        <v>81</v>
      </c>
      <c r="B45" s="32" t="s">
        <v>82</v>
      </c>
      <c r="C45" s="30">
        <v>120</v>
      </c>
      <c r="D45" s="30">
        <f>C45</f>
        <v>120</v>
      </c>
      <c r="E45" s="47"/>
      <c r="F45" s="44"/>
      <c r="G45" s="44"/>
    </row>
    <row r="46" spans="1:7" ht="12.75">
      <c r="A46" s="41" t="s">
        <v>83</v>
      </c>
      <c r="B46" s="32" t="s">
        <v>84</v>
      </c>
      <c r="C46" s="30">
        <v>142.3</v>
      </c>
      <c r="D46" s="30">
        <f>C46</f>
        <v>142.3</v>
      </c>
      <c r="E46" s="45"/>
      <c r="F46" s="44"/>
      <c r="G46" s="44"/>
    </row>
    <row r="47" spans="1:7" ht="12.75">
      <c r="A47" s="48"/>
      <c r="B47" s="49" t="s">
        <v>85</v>
      </c>
      <c r="C47" s="50">
        <f>SUM(C15:C46)</f>
        <v>7016.063175</v>
      </c>
      <c r="D47" s="50">
        <f>SUM(D15:D46)</f>
        <v>5956.104341666668</v>
      </c>
      <c r="E47" s="50">
        <f>SUM(E15:E46)</f>
        <v>0</v>
      </c>
      <c r="F47" s="51">
        <f>SUM(F19:F30)</f>
        <v>0</v>
      </c>
      <c r="G47" s="51">
        <f>SUM(G19:G30)</f>
        <v>0</v>
      </c>
    </row>
    <row r="48" spans="1:7" ht="12.75">
      <c r="A48" s="52"/>
      <c r="B48" s="53" t="s">
        <v>86</v>
      </c>
      <c r="C48" s="54">
        <f>C47</f>
        <v>7016.063175</v>
      </c>
      <c r="D48" s="54">
        <f>D47</f>
        <v>5956.104341666668</v>
      </c>
      <c r="E48" s="54">
        <f>E47</f>
        <v>0</v>
      </c>
      <c r="F48" s="54">
        <f>F47</f>
        <v>0</v>
      </c>
      <c r="G48" s="54">
        <f>G47</f>
        <v>0</v>
      </c>
    </row>
    <row r="49" spans="1:7" ht="12.75">
      <c r="A49" s="17" t="s">
        <v>87</v>
      </c>
      <c r="B49" s="19" t="s">
        <v>88</v>
      </c>
      <c r="C49" s="19"/>
      <c r="D49" s="19"/>
      <c r="E49" s="19"/>
      <c r="F49" s="19"/>
      <c r="G49" s="19"/>
    </row>
    <row r="50" spans="1:7" ht="12.75">
      <c r="A50" s="22" t="s">
        <v>89</v>
      </c>
      <c r="B50" s="55" t="s">
        <v>90</v>
      </c>
      <c r="C50" s="55"/>
      <c r="D50" s="55"/>
      <c r="E50" s="55"/>
      <c r="F50" s="55"/>
      <c r="G50" s="55"/>
    </row>
    <row r="51" spans="1:7" ht="12.75">
      <c r="A51" s="56" t="s">
        <v>91</v>
      </c>
      <c r="B51" s="24" t="s">
        <v>92</v>
      </c>
      <c r="C51" s="57"/>
      <c r="D51" s="57"/>
      <c r="E51" s="26"/>
      <c r="F51" s="26"/>
      <c r="G51" s="26"/>
    </row>
    <row r="52" spans="1:7" ht="12.75">
      <c r="A52" s="58" t="s">
        <v>93</v>
      </c>
      <c r="B52" s="32" t="s">
        <v>94</v>
      </c>
      <c r="C52" s="29">
        <f>240.251/1.2</f>
        <v>200.20916666666668</v>
      </c>
      <c r="D52" s="59">
        <f>C52</f>
        <v>200.20916666666668</v>
      </c>
      <c r="E52" s="26"/>
      <c r="F52" s="26"/>
      <c r="G52" s="26"/>
    </row>
    <row r="53" spans="1:7" ht="12.75">
      <c r="A53" s="25" t="s">
        <v>95</v>
      </c>
      <c r="B53" s="24" t="s">
        <v>30</v>
      </c>
      <c r="C53" s="26"/>
      <c r="D53" s="26"/>
      <c r="E53" s="26"/>
      <c r="F53" s="26"/>
      <c r="G53" s="26"/>
    </row>
    <row r="54" spans="1:7" ht="12.75">
      <c r="A54" s="25" t="s">
        <v>96</v>
      </c>
      <c r="B54" s="23" t="s">
        <v>42</v>
      </c>
      <c r="C54" s="26"/>
      <c r="D54" s="26"/>
      <c r="E54" s="26"/>
      <c r="F54" s="26"/>
      <c r="G54" s="26"/>
    </row>
    <row r="55" spans="1:7" ht="12.75">
      <c r="A55" s="25" t="s">
        <v>97</v>
      </c>
      <c r="B55" s="23" t="s">
        <v>48</v>
      </c>
      <c r="C55" s="26"/>
      <c r="D55" s="26"/>
      <c r="E55" s="26"/>
      <c r="F55" s="26"/>
      <c r="G55" s="26"/>
    </row>
    <row r="56" spans="1:7" ht="12.75">
      <c r="A56" s="25" t="s">
        <v>98</v>
      </c>
      <c r="B56" s="39" t="s">
        <v>50</v>
      </c>
      <c r="C56" s="60"/>
      <c r="D56" s="26"/>
      <c r="E56" s="26"/>
      <c r="F56" s="26"/>
      <c r="G56" s="26"/>
    </row>
    <row r="57" spans="1:7" ht="12.75">
      <c r="A57" s="41" t="s">
        <v>99</v>
      </c>
      <c r="B57" s="61" t="s">
        <v>100</v>
      </c>
      <c r="C57" s="29">
        <f>4464.382</f>
        <v>4464.382</v>
      </c>
      <c r="D57" s="29">
        <f>C57</f>
        <v>4464.382</v>
      </c>
      <c r="E57" s="26"/>
      <c r="F57" s="26"/>
      <c r="G57" s="26"/>
    </row>
    <row r="58" spans="1:7" ht="12.75">
      <c r="A58" s="41" t="s">
        <v>101</v>
      </c>
      <c r="B58" s="61" t="s">
        <v>102</v>
      </c>
      <c r="C58" s="29">
        <f>2608/1.2</f>
        <v>2173.3333333333335</v>
      </c>
      <c r="D58" s="29">
        <v>0</v>
      </c>
      <c r="E58" s="26"/>
      <c r="F58" s="26"/>
      <c r="G58" s="26"/>
    </row>
    <row r="59" spans="1:7" ht="12.75">
      <c r="A59" s="41" t="s">
        <v>103</v>
      </c>
      <c r="B59" s="32" t="s">
        <v>104</v>
      </c>
      <c r="C59" s="29">
        <f>3200/1.2</f>
        <v>2666.666666666667</v>
      </c>
      <c r="D59" s="29">
        <v>0</v>
      </c>
      <c r="E59" s="26"/>
      <c r="F59" s="26"/>
      <c r="G59" s="26"/>
    </row>
    <row r="60" spans="1:7" ht="12.75">
      <c r="A60" s="43" t="s">
        <v>105</v>
      </c>
      <c r="B60" s="39" t="s">
        <v>52</v>
      </c>
      <c r="C60" s="62"/>
      <c r="D60" s="63"/>
      <c r="E60" s="26"/>
      <c r="F60" s="44"/>
      <c r="G60" s="44"/>
    </row>
    <row r="61" spans="1:7" ht="12.75">
      <c r="A61" s="41" t="s">
        <v>106</v>
      </c>
      <c r="B61" s="38" t="s">
        <v>107</v>
      </c>
      <c r="C61" s="29">
        <f>(123.555+12)/1.2</f>
        <v>112.9625</v>
      </c>
      <c r="D61" s="30">
        <f>C61</f>
        <v>112.9625</v>
      </c>
      <c r="E61" s="26"/>
      <c r="F61" s="44"/>
      <c r="G61" s="44"/>
    </row>
    <row r="62" spans="1:7" ht="12.75">
      <c r="A62" s="41" t="s">
        <v>108</v>
      </c>
      <c r="B62" s="32" t="s">
        <v>60</v>
      </c>
      <c r="C62" s="29">
        <f>100/1.2</f>
        <v>83.33333333333334</v>
      </c>
      <c r="D62" s="30">
        <f>C62</f>
        <v>83.33333333333334</v>
      </c>
      <c r="E62" s="26"/>
      <c r="F62" s="44"/>
      <c r="G62" s="44"/>
    </row>
    <row r="63" spans="1:7" ht="12.75">
      <c r="A63" s="41" t="s">
        <v>109</v>
      </c>
      <c r="B63" s="32" t="s">
        <v>110</v>
      </c>
      <c r="C63" s="29">
        <f>(152.48435-45.745+30)/1.2</f>
        <v>113.94945833333334</v>
      </c>
      <c r="D63" s="30">
        <f>C63</f>
        <v>113.94945833333334</v>
      </c>
      <c r="E63" s="26"/>
      <c r="F63" s="44"/>
      <c r="G63" s="44"/>
    </row>
    <row r="64" spans="1:7" ht="12.75">
      <c r="A64" s="41" t="s">
        <v>111</v>
      </c>
      <c r="B64" s="32" t="s">
        <v>112</v>
      </c>
      <c r="C64" s="29">
        <v>500</v>
      </c>
      <c r="D64" s="30">
        <f>C64</f>
        <v>500</v>
      </c>
      <c r="E64" s="26"/>
      <c r="F64" s="44"/>
      <c r="G64" s="44"/>
    </row>
    <row r="65" spans="1:7" ht="12.75">
      <c r="A65" s="41" t="s">
        <v>113</v>
      </c>
      <c r="B65" s="38" t="s">
        <v>114</v>
      </c>
      <c r="C65" s="29">
        <f>434.474+6.34</f>
        <v>440.81399999999996</v>
      </c>
      <c r="D65" s="30">
        <f>C65</f>
        <v>440.81399999999996</v>
      </c>
      <c r="E65" s="26"/>
      <c r="F65" s="44"/>
      <c r="G65" s="44"/>
    </row>
    <row r="66" spans="1:7" ht="12.75">
      <c r="A66" s="41" t="s">
        <v>115</v>
      </c>
      <c r="B66" s="38" t="s">
        <v>72</v>
      </c>
      <c r="C66" s="29">
        <f>134.62/1.2</f>
        <v>112.18333333333334</v>
      </c>
      <c r="D66" s="30">
        <f>C66</f>
        <v>112.18333333333334</v>
      </c>
      <c r="E66" s="26"/>
      <c r="F66" s="44"/>
      <c r="G66" s="44"/>
    </row>
    <row r="67" spans="1:7" ht="12.75">
      <c r="A67" s="41" t="s">
        <v>116</v>
      </c>
      <c r="B67" s="32" t="s">
        <v>117</v>
      </c>
      <c r="C67" s="30">
        <v>43</v>
      </c>
      <c r="D67" s="30">
        <f>C67</f>
        <v>43</v>
      </c>
      <c r="E67" s="26"/>
      <c r="F67" s="44"/>
      <c r="G67" s="44"/>
    </row>
    <row r="68" spans="1:7" ht="12.75">
      <c r="A68" s="41" t="s">
        <v>118</v>
      </c>
      <c r="B68" s="32" t="s">
        <v>119</v>
      </c>
      <c r="C68" s="30">
        <v>100</v>
      </c>
      <c r="D68" s="30">
        <f>C68</f>
        <v>100</v>
      </c>
      <c r="E68" s="26"/>
      <c r="F68" s="44"/>
      <c r="G68" s="44"/>
    </row>
    <row r="69" spans="1:7" ht="12.75">
      <c r="A69" s="41" t="s">
        <v>120</v>
      </c>
      <c r="B69" s="32" t="s">
        <v>121</v>
      </c>
      <c r="C69" s="30">
        <v>154.125</v>
      </c>
      <c r="D69" s="30">
        <f>C69</f>
        <v>154.125</v>
      </c>
      <c r="E69" s="26"/>
      <c r="F69" s="44"/>
      <c r="G69" s="44"/>
    </row>
    <row r="70" spans="1:7" ht="12.75">
      <c r="A70" s="41" t="s">
        <v>122</v>
      </c>
      <c r="B70" s="32" t="s">
        <v>82</v>
      </c>
      <c r="C70" s="30">
        <v>160</v>
      </c>
      <c r="D70" s="30">
        <f>C70</f>
        <v>160</v>
      </c>
      <c r="E70" s="26"/>
      <c r="F70" s="44"/>
      <c r="G70" s="44"/>
    </row>
    <row r="71" spans="1:7" ht="12.75">
      <c r="A71" s="41" t="s">
        <v>123</v>
      </c>
      <c r="B71" s="32" t="s">
        <v>124</v>
      </c>
      <c r="C71" s="29">
        <f>100/1.2</f>
        <v>83.33333333333334</v>
      </c>
      <c r="D71" s="30">
        <f>C71</f>
        <v>83.33333333333334</v>
      </c>
      <c r="E71" s="26"/>
      <c r="F71" s="44"/>
      <c r="G71" s="44"/>
    </row>
    <row r="72" spans="1:7" ht="12.75">
      <c r="A72" s="64"/>
      <c r="B72" s="65" t="s">
        <v>125</v>
      </c>
      <c r="C72" s="50">
        <f>SUM(C51:C71)</f>
        <v>11408.292125000002</v>
      </c>
      <c r="D72" s="50">
        <f>SUM(D51:D71)</f>
        <v>6568.292124999999</v>
      </c>
      <c r="E72" s="51">
        <f>SUM(E51:E61)</f>
        <v>0</v>
      </c>
      <c r="F72" s="51">
        <f>SUM(F51:F60)</f>
        <v>0</v>
      </c>
      <c r="G72" s="51">
        <f>SUM(G51:G60)</f>
        <v>0</v>
      </c>
    </row>
    <row r="73" spans="1:7" ht="12.75">
      <c r="A73" s="52"/>
      <c r="B73" s="66" t="s">
        <v>126</v>
      </c>
      <c r="C73" s="54">
        <f>C72</f>
        <v>11408.292125000002</v>
      </c>
      <c r="D73" s="54">
        <f>D72</f>
        <v>6568.292124999999</v>
      </c>
      <c r="E73" s="54">
        <f>E72</f>
        <v>0</v>
      </c>
      <c r="F73" s="54">
        <f>F72</f>
        <v>0</v>
      </c>
      <c r="G73" s="54">
        <f>G72</f>
        <v>0</v>
      </c>
    </row>
    <row r="74" spans="1:7" ht="12.75">
      <c r="A74" s="67"/>
      <c r="B74" s="68" t="s">
        <v>127</v>
      </c>
      <c r="C74" s="69">
        <f>C73+C48</f>
        <v>18424.355300000003</v>
      </c>
      <c r="D74" s="69">
        <f>D73+D48</f>
        <v>12524.396466666667</v>
      </c>
      <c r="E74" s="70">
        <f>E73+E48</f>
        <v>0</v>
      </c>
      <c r="F74" s="70">
        <f>F73+F48</f>
        <v>0</v>
      </c>
      <c r="G74" s="70">
        <f>G73+G48</f>
        <v>0</v>
      </c>
    </row>
    <row r="75" spans="1:7" ht="12.75">
      <c r="A75"/>
      <c r="B75"/>
      <c r="C75"/>
      <c r="D75"/>
      <c r="E75"/>
      <c r="F75"/>
      <c r="G75" s="71"/>
    </row>
    <row r="76" spans="1:9" ht="12.75">
      <c r="A76" s="71" t="s">
        <v>128</v>
      </c>
      <c r="B76" s="71"/>
      <c r="C76" s="71"/>
      <c r="D76" s="72" t="s">
        <v>129</v>
      </c>
      <c r="E76" s="72"/>
      <c r="F76" s="72"/>
      <c r="G76" s="71"/>
      <c r="H76" s="71"/>
      <c r="I76" s="71"/>
    </row>
    <row r="77" spans="1:7" ht="12.75">
      <c r="A77" s="73" t="s">
        <v>130</v>
      </c>
      <c r="B77" s="73" t="s">
        <v>131</v>
      </c>
      <c r="C77"/>
      <c r="D77" s="74" t="s">
        <v>132</v>
      </c>
      <c r="E77" s="74"/>
      <c r="F77" s="74"/>
      <c r="G77" s="75"/>
    </row>
    <row r="78" spans="1:7" ht="12.75">
      <c r="A78" s="76" t="s">
        <v>133</v>
      </c>
      <c r="B78" s="76"/>
      <c r="C78" s="76"/>
      <c r="D78" s="76"/>
      <c r="G78" s="77"/>
    </row>
    <row r="79" spans="1:7" ht="12.75" customHeight="1">
      <c r="A79" s="78" t="s">
        <v>134</v>
      </c>
      <c r="B79" s="78"/>
      <c r="C79" s="78"/>
      <c r="D79" s="79" t="s">
        <v>135</v>
      </c>
      <c r="E79" s="79"/>
      <c r="F79" s="79"/>
      <c r="G79" s="78"/>
    </row>
    <row r="80" spans="2:6" ht="12.75">
      <c r="B80" s="74" t="s">
        <v>136</v>
      </c>
      <c r="C80" s="2"/>
      <c r="D80" s="80"/>
      <c r="E80" s="81" t="s">
        <v>137</v>
      </c>
      <c r="F80" s="81"/>
    </row>
    <row r="82" spans="1:7" ht="12.75" customHeight="1">
      <c r="A82" s="82" t="s">
        <v>138</v>
      </c>
      <c r="B82" s="82"/>
      <c r="C82" s="82"/>
      <c r="D82" s="79" t="s">
        <v>139</v>
      </c>
      <c r="E82" s="79"/>
      <c r="F82" s="79"/>
      <c r="G82" s="82"/>
    </row>
    <row r="83" spans="1:7" ht="12.75">
      <c r="A83" s="76" t="s">
        <v>140</v>
      </c>
      <c r="B83" s="74"/>
      <c r="C83" s="83"/>
      <c r="D83" s="84" t="s">
        <v>132</v>
      </c>
      <c r="E83" s="84"/>
      <c r="F83" s="84"/>
      <c r="G83" s="85"/>
    </row>
  </sheetData>
  <sheetProtection selectLockedCells="1" selectUnlockedCells="1"/>
  <mergeCells count="26">
    <mergeCell ref="D1:G1"/>
    <mergeCell ref="D2:G2"/>
    <mergeCell ref="D3:G3"/>
    <mergeCell ref="A5:G5"/>
    <mergeCell ref="A6:G6"/>
    <mergeCell ref="A7:G7"/>
    <mergeCell ref="A8:A10"/>
    <mergeCell ref="B8:B10"/>
    <mergeCell ref="C8:G8"/>
    <mergeCell ref="C9:C10"/>
    <mergeCell ref="D9:G9"/>
    <mergeCell ref="B12:G12"/>
    <mergeCell ref="B13:G13"/>
    <mergeCell ref="B14:G14"/>
    <mergeCell ref="B49:G49"/>
    <mergeCell ref="B50:G50"/>
    <mergeCell ref="D76:F76"/>
    <mergeCell ref="A77:B77"/>
    <mergeCell ref="D77:F77"/>
    <mergeCell ref="A78:B78"/>
    <mergeCell ref="C78:D78"/>
    <mergeCell ref="A79:C79"/>
    <mergeCell ref="D79:F79"/>
    <mergeCell ref="A82:C82"/>
    <mergeCell ref="D82:F82"/>
    <mergeCell ref="D83:F83"/>
  </mergeCells>
  <printOptions/>
  <pageMargins left="0.7083333333333334" right="0.42986111111111114" top="0.45625" bottom="0.4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2023-12-14T15:21:11Z</cp:lastPrinted>
  <dcterms:created xsi:type="dcterms:W3CDTF">2013-12-16T14:16:32Z</dcterms:created>
  <dcterms:modified xsi:type="dcterms:W3CDTF">2024-04-08T06:29:24Z</dcterms:modified>
  <cp:category/>
  <cp:version/>
  <cp:contentType/>
  <cp:contentStatus/>
  <cp:revision>89</cp:revision>
</cp:coreProperties>
</file>