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7" activeTab="0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xlnm.Print_Area" localSheetId="5">' V. Коефіцієнти'!$A$1:$H$26</definedName>
    <definedName name="_xlnm.Print_Titles" localSheetId="5">' V. Коефіцієнти'!$5:$5</definedName>
    <definedName name="_xlnm.Print_Area" localSheetId="6">'6.1. Інша інфо_1'!$A$1:$O$75</definedName>
    <definedName name="_xlnm.Print_Area" localSheetId="7">'6.2. Інша інфо_2'!$A$1:$AE$59</definedName>
    <definedName name="_xlnm.Print_Titles" localSheetId="1">'I. Фін результат'!$3:$5</definedName>
    <definedName name="_xlnm.Print_Area" localSheetId="4">'IV. Кап. інвестиції'!$A$1:$J$17</definedName>
    <definedName name="_xlnm.Print_Area" localSheetId="2">'ІІ. Розр. з бюджетом'!$A$1:$J$50</definedName>
    <definedName name="_xlnm.Print_Titles" localSheetId="2">'ІІ. Розр. з бюджетом'!$3:$5</definedName>
    <definedName name="_xlnm.Print_Area" localSheetId="3">'ІІІ. Рух грош. коштів'!$A$1:$J$76</definedName>
    <definedName name="_xlnm.Print_Titles" localSheetId="3">'ІІІ. Рух грош. коштів'!$3:$5</definedName>
    <definedName name="_xlnm.Print_Area" localSheetId="0">'Осн. фін. пок.'!$A$1:$J$142</definedName>
    <definedName name="_xlnm.Print_Titles" localSheetId="0">'Осн. фін. пок.'!$48:$50</definedName>
    <definedName name="__123Graph_XGRAPH3">'[1]GDP'!#REF!</definedName>
    <definedName name="aa">('[2]1993'!$1:$3,'[2]1993'!$A:$A)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'[7]Inform'!$E$6</definedName>
    <definedName name="ClDate_21">'[8]Inform'!$E$6</definedName>
    <definedName name="ClDate_25">'[8]Inform'!$E$6</definedName>
    <definedName name="ClDate_6">'[9]Inform'!$E$6</definedName>
    <definedName name="CompName">'[7]Inform'!$F$2</definedName>
    <definedName name="CompName_21">'[8]Inform'!$F$2</definedName>
    <definedName name="CompName_25">'[8]Inform'!$F$2</definedName>
    <definedName name="CompName_6">'[9]Inform'!$F$2</definedName>
    <definedName name="CompNameE">'[7]Inform'!$G$2</definedName>
    <definedName name="CompNameE_21">'[8]Inform'!$G$2</definedName>
    <definedName name="CompNameE_25">'[8]Inform'!$G$2</definedName>
    <definedName name="CompNameE_6">'[9]Inform'!$G$2</definedName>
    <definedName name="Cost_Category_National_ID">#REF!</definedName>
    <definedName name="Cе511">#REF!</definedName>
    <definedName name="d">'[10]МТР Газ України'!$B$4</definedName>
    <definedName name="dCPIb">'[11]попер_роз'!#REF!</definedName>
    <definedName name="dPPIb">'[11]попер_роз'!#REF!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'[15]Лист1'!$A$1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'[7]Inform'!$E$5</definedName>
    <definedName name="OpDate_21">'[8]Inform'!$E$5</definedName>
    <definedName name="OpDate_25">'[8]Inform'!$E$5</definedName>
    <definedName name="OpDate_6">'[9]Inform'!$E$5</definedName>
    <definedName name="QR">'[24]Inform'!$E$5</definedName>
    <definedName name="qw">'[5]Inform'!$E$5</definedName>
    <definedName name="qwert">'[5]Inform'!$G$2</definedName>
    <definedName name="qwerty">'[4]МТР Газ України'!$B$4</definedName>
    <definedName name="ShowFil">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'[7]Inform'!$E$38</definedName>
    <definedName name="Unit_21">'[8]Inform'!$E$38</definedName>
    <definedName name="Unit_25">'[8]Inform'!$E$38</definedName>
    <definedName name="Unit_6">'[9]Inform'!$E$38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'[5]Inform'!$E$38</definedName>
    <definedName name="а">'[14]7  Інші витрати'!#REF!</definedName>
    <definedName name="ав">#REF!</definedName>
    <definedName name="аен">'[25]МТР Газ України'!$B$4</definedName>
    <definedName name="Excel_BuiltIn_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Заголовки_для_печати_МИ">('[29]1993'!$1:$3,'[29]1993'!$A:$A)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'[31]7  Інші витрати'!#REF!</definedName>
    <definedName name="іваф">#REF!</definedName>
    <definedName name="івів">'[13]МТР Газ України'!$B$1</definedName>
    <definedName name="іцу">'[24]Inform'!$G$2</definedName>
    <definedName name="йуц">#REF!</definedName>
    <definedName name="йцу">#REF!</definedName>
    <definedName name="йцуйй">#REF!</definedName>
    <definedName name="йцукц">'[31]7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'[32]Inform'!$E$6</definedName>
    <definedName name="р">#REF!</definedName>
    <definedName name="т">'[33]Inform'!$E$6</definedName>
    <definedName name="тариф">'[34]Inform'!$G$2</definedName>
    <definedName name="уйцукйцуйу">#REF!</definedName>
    <definedName name="уке">'[35]Inform'!$G$2</definedName>
    <definedName name="УТГ">'[16]МТР Газ України'!$B$4</definedName>
    <definedName name="фів">'[25]МТР Газ України'!$B$4</definedName>
    <definedName name="фіваіф">'[31]7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<sst xmlns="http://schemas.openxmlformats.org/spreadsheetml/2006/main" count="1107" uniqueCount="534">
  <si>
    <t xml:space="preserve">ПОГОДЖЕНО </t>
  </si>
  <si>
    <t>Додаток 1</t>
  </si>
  <si>
    <t xml:space="preserve">до Порядку складання, затвердження та контролю виконання </t>
  </si>
  <si>
    <t>фінансових планів комунальних підприємств, господарських</t>
  </si>
  <si>
    <t>(найменування органу, який розглянув фінансовий план)</t>
  </si>
  <si>
    <t>товариств, у статутному капіталі яких більше 50 відсотків</t>
  </si>
  <si>
    <t>належить Чорноморскій територіальній громаді</t>
  </si>
  <si>
    <t>М. П. (посада, П.І.Б., дата, підпис)</t>
  </si>
  <si>
    <t xml:space="preserve">ЗАТВЕРДЖЕНО  </t>
  </si>
  <si>
    <t>Директор КП «Чорноморськводоканал»</t>
  </si>
  <si>
    <t>(посада, ініціали  та прізвище керівника органу</t>
  </si>
  <si>
    <t>(найменування органу, з яким погоджено фінансовий план)</t>
  </si>
  <si>
    <t>Бондаренко В.Г.</t>
  </si>
  <si>
    <t xml:space="preserve"> управління підприємством або номер відповідного </t>
  </si>
  <si>
    <t xml:space="preserve"> рішення Кабінету Міністрів України)</t>
  </si>
  <si>
    <t xml:space="preserve">  (найменування органу, з яким погоджено фінансовий план)</t>
  </si>
  <si>
    <t xml:space="preserve">РОЗГЛЯНУТО  </t>
  </si>
  <si>
    <t xml:space="preserve">(посада, ініціали та прізвище керівника органу </t>
  </si>
  <si>
    <t>управління підприємством)</t>
  </si>
  <si>
    <t>Рік</t>
  </si>
  <si>
    <t>Коди</t>
  </si>
  <si>
    <t xml:space="preserve">Підприємство  </t>
  </si>
  <si>
    <t>КП «Чорноморськводоканал»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</si>
  <si>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</si>
  <si>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</si>
  <si>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</si>
  <si>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</si>
  <si>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</si>
  <si>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Одеська область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</si>
  <si>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</si>
  <si>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</si>
  <si>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Виконком Чорноморської міської ради</t>
  </si>
  <si>
    <t>за СПОДУ</t>
  </si>
  <si>
    <t xml:space="preserve">Галузь     </t>
  </si>
  <si>
    <t>комунальне водопостачання та водовідведення</t>
  </si>
  <si>
    <t>за ЗКГНГ</t>
  </si>
  <si>
    <t xml:space="preserve">Вид економічної діяльності    </t>
  </si>
  <si>
    <t>централізоване водопостачання та водовідведення</t>
  </si>
  <si>
    <t xml:space="preserve">за  КВЕД  </t>
  </si>
  <si>
    <t>36.00; 37.00</t>
  </si>
  <si>
    <t>Одиниця виміру, тис. грн</t>
  </si>
  <si>
    <t>тис.грн.</t>
  </si>
  <si>
    <t>Стандарти звітності П(с)БОУ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</si>
  <si>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</si>
  <si>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</si>
  <si>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</si>
  <si>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</si>
  <si>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</si>
  <si>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м.Чорноморськ, проспект Миру, 41А</t>
  </si>
  <si>
    <t xml:space="preserve">Телефон </t>
  </si>
  <si>
    <t>6-31-16      5-03-07</t>
  </si>
  <si>
    <t xml:space="preserve">Прізвище та ініціали керівника  </t>
  </si>
  <si>
    <t>Бондаренко Володимир Григорович</t>
  </si>
  <si>
    <t>ФІНАНСОВИЙ ПЛАН ПІДПРИЄМСТВА НА _2019_ рік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</si>
  <si>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</si>
  <si>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</si>
  <si>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</si>
  <si>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</si>
  <si>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</si>
  <si>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Прогноз на поточний рік      (2018 рік)</t>
  </si>
  <si>
    <t>Плановий рік    (2019 рік)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</si>
  <si>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</si>
  <si>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</si>
  <si>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</si>
  <si>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</si>
  <si>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
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</si>
  <si>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</si>
  <si>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</si>
  <si>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</si>
  <si>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</si>
  <si>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</si>
  <si>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Витрати на збут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</si>
  <si>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</si>
  <si>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</si>
  <si>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</si>
  <si>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</si>
  <si>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</si>
  <si>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</si>
  <si>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</si>
  <si>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</si>
  <si>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</si>
  <si>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</t>
  </si>
  <si>
    <t>Інші витрати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</si>
  <si>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</si>
  <si>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</si>
  <si>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</si>
  <si>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</si>
  <si>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</si>
  <si>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</si>
  <si>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</si>
  <si>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</si>
  <si>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IІ. Розрахунки з бюджетом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</si>
  <si>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</si>
  <si>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</si>
  <si>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</si>
  <si>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</si>
  <si>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</si>
  <si>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</si>
  <si>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</si>
  <si>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</si>
  <si>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</si>
  <si>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</si>
  <si>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</si>
  <si>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</si>
  <si>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</si>
  <si>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ІІІ. Рух грошових коштів</t>
  </si>
  <si>
    <t>Залишок коштів на початок періоду</t>
  </si>
  <si>
    <t>x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</si>
  <si>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</si>
  <si>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</si>
  <si>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</si>
  <si>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</si>
  <si>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</si>
  <si>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</si>
  <si>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IV. Капітальні інвестиції</t>
  </si>
  <si>
    <t>Капітальні інвестиції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</si>
  <si>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</si>
  <si>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</si>
  <si>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</si>
  <si>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</si>
  <si>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</si>
  <si>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</si>
  <si>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</si>
  <si>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</si>
  <si>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</si>
  <si>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</si>
  <si>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</si>
  <si>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</si>
  <si>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</si>
  <si>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</si>
  <si>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</si>
  <si>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</si>
  <si>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</si>
  <si>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</si>
  <si>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</si>
  <si>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</si>
  <si>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</si>
  <si>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</si>
  <si>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</si>
  <si>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</si>
  <si>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</si>
  <si>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</si>
  <si>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</si>
  <si>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</si>
  <si>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</si>
  <si>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</si>
  <si>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</si>
  <si>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</si>
  <si>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</si>
  <si>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</si>
  <si>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</si>
  <si>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</si>
  <si>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</si>
  <si>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</si>
  <si>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</si>
  <si>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</si>
  <si>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</si>
  <si>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</si>
  <si>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</si>
  <si>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Витрати на оплату праці</t>
  </si>
  <si>
    <t>8010</t>
  </si>
  <si>
    <t>Середньомісячні витрати на оплату праці одного працівника (грн), усього, у тому числі:</t>
  </si>
  <si>
    <t>8020</t>
  </si>
  <si>
    <t>8021</t>
  </si>
  <si>
    <t>8022</t>
  </si>
  <si>
    <t>8023</t>
  </si>
  <si>
    <t xml:space="preserve">                                          Директор</t>
  </si>
  <si>
    <t>_____________________________</t>
  </si>
  <si>
    <t xml:space="preserve">              _____Бондаренко В.Г.______</t>
  </si>
  <si>
    <t>(посада)</t>
  </si>
  <si>
    <t>(підпис)</t>
  </si>
  <si>
    <t xml:space="preserve">         (ініціали, прізвище)    </t>
  </si>
  <si>
    <t>I. Формування фінансових результатів</t>
  </si>
  <si>
    <t>Прогноз на поточний рік</t>
  </si>
  <si>
    <t>Плановий рік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</si>
  <si>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</si>
  <si>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</si>
  <si>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</si>
  <si>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</si>
  <si>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</si>
  <si>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</si>
  <si>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</si>
  <si>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</si>
  <si>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</si>
  <si>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</si>
  <si>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</si>
  <si>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</si>
  <si>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</si>
  <si>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(розшифрувати):</t>
  </si>
  <si>
    <t>- охорона об'єктів</t>
  </si>
  <si>
    <t>- комунальні послуги, зв'язок</t>
  </si>
  <si>
    <t>-стразування транспорту, водіїв</t>
  </si>
  <si>
    <r>
      <t xml:space="preserve">-послуги автотранспорту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сторонніх організацій</t>
    </r>
    <r>
      <rPr>
        <b/>
        <sz val="14"/>
        <rFont val="Times New Roman"/>
        <family val="1"/>
      </rPr>
      <t>)</t>
    </r>
  </si>
  <si>
    <t>-аренда гаражу</t>
  </si>
  <si>
    <t>-підвищення кваліфікації,інформаційні послуги, службові витрати</t>
  </si>
  <si>
    <t>-податки</t>
  </si>
  <si>
    <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витрати на охорону праці, лабораторне дослідження води, тощо</t>
    </r>
    <r>
      <rPr>
        <b/>
        <sz val="14"/>
        <rFont val="Times New Roman"/>
        <family val="1"/>
      </rPr>
      <t>)</t>
    </r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</si>
  <si>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</si>
  <si>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</si>
  <si>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</si>
  <si>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(    )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</si>
  <si>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</si>
  <si>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</si>
  <si>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</si>
  <si>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</si>
  <si>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</si>
  <si>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</si>
  <si>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</si>
  <si>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</si>
  <si>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</si>
  <si>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</si>
  <si>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</si>
  <si>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</si>
  <si>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</si>
  <si>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</si>
  <si>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</si>
  <si>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</si>
  <si>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</si>
  <si>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-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</si>
  <si>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</si>
  <si>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</si>
  <si>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</si>
  <si>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</si>
  <si>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(розшифрувати):</t>
  </si>
  <si>
    <t>-ремонти господарським способом</t>
  </si>
  <si>
    <t>-ремонти підрядним способом</t>
  </si>
  <si>
    <t>-плата за розрахунково-касове обслуговування та інші послуги банків</t>
  </si>
  <si>
    <t>-канцтовари, передплата професійних видань</t>
  </si>
  <si>
    <t>-інші (аванові звіти, внески до асоціації, інші)</t>
  </si>
  <si>
    <t>Витрати на збут, у тому числі:</t>
  </si>
  <si>
    <t>транспортні витрати (ПММ)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</si>
  <si>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</si>
  <si>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</si>
  <si>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</si>
  <si>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(розшифрувати):</t>
  </si>
  <si>
    <t>-програмне забезпечення</t>
  </si>
  <si>
    <t>-витрати на оплату послуг банків за збір абонентської плати</t>
  </si>
  <si>
    <t>-виготовлення актів та інших документів</t>
  </si>
  <si>
    <t>-витрати на товарно-матеріальні цінності</t>
  </si>
  <si>
    <t>-витрати на проведення планових повірок приладів обліку підприємства</t>
  </si>
  <si>
    <t>-комунальні послуги</t>
  </si>
  <si>
    <t>-витрати на зв'язок</t>
  </si>
  <si>
    <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об'яви, витрати на охорону праці, інші</t>
    </r>
    <r>
      <rPr>
        <b/>
        <sz val="14"/>
        <rFont val="Times New Roman"/>
        <family val="1"/>
      </rPr>
      <t>)</t>
    </r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</si>
  <si>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</si>
  <si>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</si>
  <si>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</si>
  <si>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>інші операційні доходи (розшифрувати):</t>
  </si>
  <si>
    <t>- від поточного утримання артсвердловин і фонтанів</t>
  </si>
  <si>
    <t>-від арендних платежів</t>
  </si>
  <si>
    <t>-інші</t>
  </si>
  <si>
    <t>Інші операційні витрати, усього, у тому числі: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</si>
  <si>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</si>
  <si>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</si>
  <si>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</si>
  <si>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</si>
  <si>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(розшифрувати):</t>
  </si>
  <si>
    <t>-заробітна плата та нарахування на лікарняні</t>
  </si>
  <si>
    <t xml:space="preserve">-сплата 30% оренди </t>
  </si>
  <si>
    <t>-штрафи, пені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</si>
  <si>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</si>
  <si>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</si>
  <si>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</si>
  <si>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- отримані відсотки</t>
  </si>
  <si>
    <t>Фінансові витрати (розшифрувати)</t>
  </si>
  <si>
    <t xml:space="preserve">-відсотки по кредиту </t>
  </si>
  <si>
    <t>Інші доходи, усього, у тому числі:</t>
  </si>
  <si>
    <t>інші доходи (розшифрувати):</t>
  </si>
  <si>
    <t xml:space="preserve">-видача технічних умов </t>
  </si>
  <si>
    <t>-підключення до водопроводу та каналізації</t>
  </si>
  <si>
    <t>-компенсація електричної енергії</t>
  </si>
  <si>
    <t>-автопослуги</t>
  </si>
  <si>
    <t>Інші витрати, усього, у тому числі:</t>
  </si>
  <si>
    <r>
      <t xml:space="preserve">-компенсація витрат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опалення, світло, зв'язок</t>
    </r>
    <r>
      <rPr>
        <b/>
        <sz val="14"/>
        <rFont val="Times New Roman"/>
        <family val="1"/>
      </rPr>
      <t>)</t>
    </r>
  </si>
  <si>
    <t xml:space="preserve">В зв'язку з фактичною наявністю непокритого збитку попередніх періодів  сплата податку на прибуток у 2018 та 2019 роках не планується 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</si>
  <si>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</si>
  <si>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</si>
  <si>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</si>
  <si>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</si>
  <si>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</si>
  <si>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</si>
  <si>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</si>
  <si>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</si>
  <si>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</si>
  <si>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</si>
  <si>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</si>
  <si>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</si>
  <si>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</si>
  <si>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</si>
  <si>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</si>
  <si>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</si>
  <si>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</si>
  <si>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</si>
  <si>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Усього</t>
  </si>
  <si>
    <t>______Директор_______________</t>
  </si>
  <si>
    <t>_________________________</t>
  </si>
  <si>
    <t>____Бондаренко В.Г._____</t>
  </si>
  <si>
    <t xml:space="preserve">           (посада)</t>
  </si>
  <si>
    <t xml:space="preserve">               (підпис)</t>
  </si>
  <si>
    <t xml:space="preserve">Прогноз на поточний рік     (2018 рік)          </t>
  </si>
  <si>
    <t xml:space="preserve">Плановий рік (усього)           (2019 рік)        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</si>
  <si>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</si>
  <si>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</si>
  <si>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</si>
  <si>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</si>
  <si>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</si>
  <si>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</si>
  <si>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</si>
  <si>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</si>
  <si>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</si>
  <si>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</si>
  <si>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</si>
  <si>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</si>
  <si>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</si>
  <si>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</si>
  <si>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</si>
  <si>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доходи фізичних осіб</t>
  </si>
  <si>
    <t>інші податки та збори (розшифрувати):</t>
  </si>
  <si>
    <t>-рентна плата  за спеціальне використання води</t>
  </si>
  <si>
    <t>-екологічний податок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</si>
  <si>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</si>
  <si>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</si>
  <si>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</si>
  <si>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 та збори (розшифрувати)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</si>
  <si>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</si>
  <si>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</si>
  <si>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</si>
  <si>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</si>
  <si>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</si>
  <si>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</si>
  <si>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</si>
  <si>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r>
      <t xml:space="preserve">                      </t>
    </r>
    <r>
      <rPr>
        <sz val="14"/>
        <rFont val="Times New Roman"/>
        <family val="1"/>
      </rPr>
      <t>________Директор________</t>
    </r>
  </si>
  <si>
    <t>___Бондаренко В.Г._____________</t>
  </si>
  <si>
    <t xml:space="preserve">                                     (посада)</t>
  </si>
  <si>
    <t xml:space="preserve">                    (підпис)</t>
  </si>
  <si>
    <t>ІІІ. Рух грошових коштів (за прямим методом)</t>
  </si>
  <si>
    <t>Код рядка</t>
  </si>
  <si>
    <t>План поточного року</t>
  </si>
  <si>
    <t>Прогноз на поточний рік   (2018 рік)</t>
  </si>
  <si>
    <t>Плановий рік (усього)          (2019 рік)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</si>
  <si>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</si>
  <si>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</si>
  <si>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</si>
  <si>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</si>
  <si>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</si>
  <si>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</si>
  <si>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</si>
  <si>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</si>
  <si>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</si>
  <si>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</si>
  <si>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</si>
  <si>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</si>
  <si>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</si>
  <si>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</si>
  <si>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</si>
  <si>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</si>
  <si>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</si>
  <si>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</si>
  <si>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</si>
  <si>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</si>
  <si>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</si>
  <si>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</si>
  <si>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</si>
  <si>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</si>
  <si>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(розшифрувати)</t>
  </si>
  <si>
    <t>Повернення коштів до бюджету</t>
  </si>
  <si>
    <t>Інші витрати (розшифрувати)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</si>
  <si>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</si>
  <si>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</si>
  <si>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</si>
  <si>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</si>
  <si>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</si>
  <si>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</si>
  <si>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</si>
  <si>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</si>
  <si>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</si>
  <si>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 xml:space="preserve">Придбання акцій та облігацій  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</si>
  <si>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</si>
  <si>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</si>
  <si>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</si>
  <si>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</si>
  <si>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</si>
  <si>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</si>
  <si>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</si>
  <si>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</si>
  <si>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</si>
  <si>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</si>
  <si>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r>
      <t xml:space="preserve">                       </t>
    </r>
    <r>
      <rPr>
        <sz val="14"/>
        <rFont val="Times New Roman"/>
        <family val="1"/>
      </rPr>
      <t>_______Директор_______</t>
    </r>
  </si>
  <si>
    <t xml:space="preserve">   ____Бондаренко В.Г.______</t>
  </si>
  <si>
    <t xml:space="preserve">                                        (посада)</t>
  </si>
  <si>
    <t xml:space="preserve">IV. Капітальні інвестиції </t>
  </si>
  <si>
    <t>Прогноз на поточний рік         (2018 рік)</t>
  </si>
  <si>
    <t xml:space="preserve">Плановий рік (усього)             (2019 рік)  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</si>
  <si>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</si>
  <si>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</si>
  <si>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</si>
  <si>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</si>
  <si>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</si>
  <si>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</si>
  <si>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</si>
  <si>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</si>
  <si>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                                     ______Директор_____</t>
  </si>
  <si>
    <t xml:space="preserve">                     ____Бондаренко В.Г._____</t>
  </si>
  <si>
    <t>Оптимальне значення</t>
  </si>
  <si>
    <t>Плановий рік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</si>
  <si>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</si>
  <si>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</si>
  <si>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</si>
  <si>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</si>
  <si>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</si>
  <si>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</si>
  <si>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</si>
  <si>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</si>
  <si>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</si>
  <si>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</si>
  <si>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</si>
  <si>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</si>
  <si>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</si>
  <si>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</si>
  <si>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</si>
  <si>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</si>
  <si>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</si>
  <si>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</si>
  <si>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</si>
  <si>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</si>
  <si>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</si>
  <si>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</si>
  <si>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</si>
  <si>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</si>
  <si>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</si>
  <si>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r>
      <t xml:space="preserve">                             </t>
    </r>
    <r>
      <rPr>
        <sz val="14"/>
        <rFont val="Times New Roman"/>
        <family val="1"/>
      </rPr>
      <t xml:space="preserve">          _______Директор________</t>
    </r>
  </si>
  <si>
    <t xml:space="preserve">             ___Бондаренко В.Г.___</t>
  </si>
  <si>
    <t xml:space="preserve">                                                                   (посада)</t>
  </si>
  <si>
    <t xml:space="preserve">                (ініціали, прізвище)    </t>
  </si>
  <si>
    <t>Інформація</t>
  </si>
  <si>
    <t>до фінансового плану на ___2019___ рік</t>
  </si>
  <si>
    <t>________КП «Чорноморськводоканал»_____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</si>
  <si>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</si>
  <si>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</si>
  <si>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</si>
  <si>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Фінансовий план
поточного року</t>
  </si>
  <si>
    <t>Плановий рік до прогнозу на поточний рік, %</t>
  </si>
  <si>
    <t>Плановий рік до факту минулого року, %</t>
  </si>
  <si>
    <t>Фонд оплати праці, тис. грн, у тому числі:</t>
  </si>
  <si>
    <t>Витрати на оплату праці, тис. грн, у тому числі: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</si>
  <si>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</si>
  <si>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</si>
  <si>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</si>
  <si>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</si>
  <si>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</si>
  <si>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</si>
  <si>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</si>
  <si>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Питома вага в загальному обсязі реалізації, %</t>
  </si>
  <si>
    <t>Фактичний показник за 2017 минулий рік</t>
  </si>
  <si>
    <t>Плановий показник поточного 2018  року</t>
  </si>
  <si>
    <t>Фактичний показник поточного року за останній звітний період _9 місяців  2018 року___</t>
  </si>
  <si>
    <t>Плановий _2019_  рік</t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</si>
  <si>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</si>
  <si>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</si>
  <si>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</si>
  <si>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</si>
  <si>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</si>
  <si>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>36.00 (Забір, очищення та постачання води)</t>
  </si>
  <si>
    <t xml:space="preserve">37.00 (Каналізація, відведення, очищення стічних вод) 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</si>
  <si>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</si>
  <si>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</si>
  <si>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</si>
  <si>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</si>
  <si>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</si>
  <si>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</si>
  <si>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</si>
  <si>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</si>
  <si>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</si>
  <si>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</si>
  <si>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</si>
  <si>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______ року</t>
  </si>
  <si>
    <t>План із залучення коштів</t>
  </si>
  <si>
    <t>План з повернення коштів</t>
  </si>
  <si>
    <t>Заборгованість за кредитами на кінець ______ року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</si>
  <si>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</si>
  <si>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</si>
  <si>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</si>
  <si>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</si>
  <si>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</si>
  <si>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</si>
  <si>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</si>
  <si>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</si>
  <si>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</si>
  <si>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</si>
  <si>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</si>
  <si>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</si>
  <si>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</si>
  <si>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</si>
  <si>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
поточного року</t>
  </si>
  <si>
    <t>плановий рік</t>
  </si>
  <si>
    <t>7. Витрати на оренду службових автомобілів (у складі адміністративних витрат, рядок 1032)</t>
  </si>
  <si>
    <t>Договір</t>
  </si>
  <si>
    <t>Дата початку 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</si>
  <si>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</si>
  <si>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</si>
  <si>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</si>
  <si>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</si>
  <si>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</si>
  <si>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</si>
  <si>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</si>
  <si>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</si>
  <si>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</si>
  <si>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</si>
  <si>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</si>
  <si>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</si>
  <si>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Будівництво НС ,с.Сухой Лиман, вул.Морська,1Б</t>
  </si>
  <si>
    <t>Реконструкція КОС</t>
  </si>
  <si>
    <t>Реконструкція водопроводу</t>
  </si>
  <si>
    <t>Реконструкція будівель</t>
  </si>
  <si>
    <t>Відсоток</t>
  </si>
  <si>
    <t>9. 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</si>
  <si>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</si>
  <si>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</si>
  <si>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</si>
  <si>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</si>
  <si>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</si>
  <si>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</si>
  <si>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</si>
  <si>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</si>
  <si>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</si>
  <si>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</si>
  <si>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</si>
  <si>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</si>
  <si>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</si>
  <si>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відсутні</t>
  </si>
  <si>
    <r>
      <t xml:space="preserve">                   __________Директор ______</t>
    </r>
    <r>
      <rPr>
        <sz val="14"/>
        <rFont val="Times New Roman"/>
        <family val="1"/>
      </rPr>
      <t xml:space="preserve"> </t>
    </r>
  </si>
  <si>
    <t>______Бондаренко В.Г.____</t>
  </si>
  <si>
    <t>______________________________________________</t>
  </si>
  <si>
    <t>(ініціали, прізвище)</t>
  </si>
  <si>
    <t>{Додаток 1 в редакції Наказу Міністерства економічного розвитку і торгівлі № 1394 від 03.11.2015}</t>
  </si>
</sst>
</file>

<file path=xl/styles.xml><?xml version="1.0" encoding="utf-8"?>
<styleSheet xmlns="http://schemas.openxmlformats.org/spreadsheetml/2006/main">
  <numFmts count="24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_(* #,##0.0_);_(* \(#,##0.0\);_(* \-_);_(@_)"/>
    <numFmt numFmtId="180" formatCode="#,##0.0"/>
    <numFmt numFmtId="181" formatCode="0.0"/>
    <numFmt numFmtId="182" formatCode="#,##0;\(#,##0\)"/>
    <numFmt numFmtId="183" formatCode="0"/>
    <numFmt numFmtId="184" formatCode="#,##0"/>
    <numFmt numFmtId="185" formatCode="_(* #,##0_);_(* \(#,##0\);_(* \-??_);_(@_)"/>
    <numFmt numFmtId="186" formatCode="_(* #,##0.0_);_(* \(#,##0.0\);_(* \-??_);_(@_)"/>
    <numFmt numFmtId="187" formatCode="0.00"/>
  </numFmts>
  <fonts count="6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3" borderId="0" applyNumberFormat="0" applyBorder="0" applyAlignment="0" applyProtection="0"/>
    <xf numFmtId="164" fontId="7" fillId="20" borderId="1" applyNumberFormat="0" applyAlignment="0" applyProtection="0"/>
    <xf numFmtId="164" fontId="8" fillId="21" borderId="2" applyNumberFormat="0" applyAlignment="0" applyProtection="0"/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5" fontId="9" fillId="0" borderId="3">
      <alignment horizontal="center" vertical="center"/>
      <protection locked="0"/>
    </xf>
    <xf numFmtId="166" fontId="0" fillId="0" borderId="0" applyFill="0" applyBorder="0" applyAlignment="0" applyProtection="0"/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4" fontId="10" fillId="0" borderId="0" applyNumberFormat="0" applyFill="0" applyBorder="0" applyAlignment="0" applyProtection="0"/>
    <xf numFmtId="167" fontId="11" fillId="0" borderId="0" applyAlignment="0">
      <protection/>
    </xf>
    <xf numFmtId="164" fontId="12" fillId="4" borderId="0" applyNumberFormat="0" applyBorder="0" applyAlignment="0" applyProtection="0"/>
    <xf numFmtId="164" fontId="13" fillId="0" borderId="4" applyNumberFormat="0" applyFill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7" borderId="1" applyNumberFormat="0" applyAlignment="0" applyProtection="0"/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5" fontId="18" fillId="22" borderId="7">
      <alignment horizontal="left" vertical="center"/>
      <protection locked="0"/>
    </xf>
    <xf numFmtId="165" fontId="18" fillId="22" borderId="7">
      <alignment horizontal="left" vertical="center"/>
      <protection/>
    </xf>
    <xf numFmtId="168" fontId="18" fillId="22" borderId="7">
      <alignment horizontal="right" vertical="center"/>
      <protection locked="0"/>
    </xf>
    <xf numFmtId="168" fontId="18" fillId="22" borderId="7">
      <alignment horizontal="right" vertical="center"/>
      <protection/>
    </xf>
    <xf numFmtId="168" fontId="19" fillId="22" borderId="7">
      <alignment horizontal="right" vertical="center"/>
      <protection locked="0"/>
    </xf>
    <xf numFmtId="165" fontId="20" fillId="22" borderId="3">
      <alignment horizontal="left" vertical="center"/>
      <protection locked="0"/>
    </xf>
    <xf numFmtId="165" fontId="20" fillId="22" borderId="3">
      <alignment horizontal="left" vertical="center"/>
      <protection/>
    </xf>
    <xf numFmtId="165" fontId="21" fillId="22" borderId="3">
      <alignment horizontal="left" vertical="center"/>
      <protection locked="0"/>
    </xf>
    <xf numFmtId="165" fontId="21" fillId="22" borderId="3">
      <alignment horizontal="left" vertical="center"/>
      <protection/>
    </xf>
    <xf numFmtId="168" fontId="20" fillId="22" borderId="3">
      <alignment horizontal="right" vertical="center"/>
      <protection locked="0"/>
    </xf>
    <xf numFmtId="168" fontId="20" fillId="22" borderId="3">
      <alignment horizontal="right" vertical="center"/>
      <protection/>
    </xf>
    <xf numFmtId="168" fontId="22" fillId="22" borderId="3">
      <alignment horizontal="righ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 locked="0"/>
    </xf>
    <xf numFmtId="165" fontId="9" fillId="22" borderId="3">
      <alignment horizontal="left" vertical="center"/>
      <protection/>
    </xf>
    <xf numFmtId="165" fontId="19" fillId="22" borderId="3">
      <alignment horizontal="left" vertical="center"/>
      <protection locked="0"/>
    </xf>
    <xf numFmtId="165" fontId="19" fillId="22" borderId="3">
      <alignment horizontal="left" vertical="center"/>
      <protection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8" fontId="19" fillId="22" borderId="3">
      <alignment horizontal="right" vertical="center"/>
      <protection locked="0"/>
    </xf>
    <xf numFmtId="168" fontId="9" fillId="22" borderId="3">
      <alignment horizontal="right" vertical="center"/>
      <protection/>
    </xf>
    <xf numFmtId="165" fontId="9" fillId="22" borderId="3">
      <alignment horizontal="left" vertical="center"/>
      <protection/>
    </xf>
    <xf numFmtId="165" fontId="23" fillId="22" borderId="3">
      <alignment horizontal="left" vertical="center"/>
      <protection locked="0"/>
    </xf>
    <xf numFmtId="165" fontId="23" fillId="22" borderId="3">
      <alignment horizontal="left" vertical="center"/>
      <protection/>
    </xf>
    <xf numFmtId="165" fontId="24" fillId="22" borderId="3">
      <alignment horizontal="left" vertical="center"/>
      <protection locked="0"/>
    </xf>
    <xf numFmtId="165" fontId="24" fillId="22" borderId="3">
      <alignment horizontal="left" vertical="center"/>
      <protection/>
    </xf>
    <xf numFmtId="168" fontId="23" fillId="22" borderId="3">
      <alignment horizontal="right" vertical="center"/>
      <protection locked="0"/>
    </xf>
    <xf numFmtId="168" fontId="23" fillId="22" borderId="3">
      <alignment horizontal="right" vertical="center"/>
      <protection/>
    </xf>
    <xf numFmtId="168" fontId="25" fillId="22" borderId="3">
      <alignment horizontal="right" vertical="center"/>
      <protection locked="0"/>
    </xf>
    <xf numFmtId="165" fontId="26" fillId="0" borderId="3">
      <alignment horizontal="left" vertical="center"/>
      <protection locked="0"/>
    </xf>
    <xf numFmtId="165" fontId="26" fillId="0" borderId="3">
      <alignment horizontal="left" vertical="center"/>
      <protection/>
    </xf>
    <xf numFmtId="165" fontId="27" fillId="0" borderId="3">
      <alignment horizontal="left" vertical="center"/>
      <protection locked="0"/>
    </xf>
    <xf numFmtId="165" fontId="27" fillId="0" borderId="3">
      <alignment horizontal="left" vertical="center"/>
      <protection/>
    </xf>
    <xf numFmtId="168" fontId="26" fillId="0" borderId="3">
      <alignment horizontal="right" vertical="center"/>
      <protection locked="0"/>
    </xf>
    <xf numFmtId="168" fontId="26" fillId="0" borderId="3">
      <alignment horizontal="right" vertical="center"/>
      <protection/>
    </xf>
    <xf numFmtId="168" fontId="27" fillId="0" borderId="3">
      <alignment horizontal="right" vertical="center"/>
      <protection locked="0"/>
    </xf>
    <xf numFmtId="165" fontId="28" fillId="0" borderId="3">
      <alignment horizontal="left" vertical="center"/>
      <protection locked="0"/>
    </xf>
    <xf numFmtId="165" fontId="28" fillId="0" borderId="3">
      <alignment horizontal="left" vertical="center"/>
      <protection/>
    </xf>
    <xf numFmtId="165" fontId="29" fillId="0" borderId="3">
      <alignment horizontal="left" vertical="center"/>
      <protection locked="0"/>
    </xf>
    <xf numFmtId="165" fontId="29" fillId="0" borderId="3">
      <alignment horizontal="left" vertical="center"/>
      <protection/>
    </xf>
    <xf numFmtId="168" fontId="28" fillId="0" borderId="3">
      <alignment horizontal="right" vertical="center"/>
      <protection locked="0"/>
    </xf>
    <xf numFmtId="168" fontId="28" fillId="0" borderId="3">
      <alignment horizontal="right" vertical="center"/>
      <protection/>
    </xf>
    <xf numFmtId="165" fontId="26" fillId="0" borderId="3">
      <alignment horizontal="left" vertical="center"/>
      <protection locked="0"/>
    </xf>
    <xf numFmtId="165" fontId="27" fillId="0" borderId="3">
      <alignment horizontal="left" vertical="center"/>
      <protection locked="0"/>
    </xf>
    <xf numFmtId="168" fontId="26" fillId="0" borderId="3">
      <alignment horizontal="right" vertical="center"/>
      <protection locked="0"/>
    </xf>
    <xf numFmtId="164" fontId="30" fillId="0" borderId="8" applyNumberFormat="0" applyFill="0" applyAlignment="0" applyProtection="0"/>
    <xf numFmtId="164" fontId="31" fillId="23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 applyNumberFormat="0" applyFill="0" applyAlignment="0">
      <protection locked="0"/>
    </xf>
    <xf numFmtId="164" fontId="0" fillId="24" borderId="9" applyNumberFormat="0" applyAlignment="0" applyProtection="0"/>
    <xf numFmtId="168" fontId="32" fillId="7" borderId="3">
      <alignment horizontal="right" vertical="center"/>
      <protection locked="0"/>
    </xf>
    <xf numFmtId="168" fontId="32" fillId="6" borderId="3">
      <alignment horizontal="right" vertical="center"/>
      <protection locked="0"/>
    </xf>
    <xf numFmtId="168" fontId="32" fillId="20" borderId="3">
      <alignment horizontal="right" vertical="center"/>
      <protection locked="0"/>
    </xf>
    <xf numFmtId="164" fontId="33" fillId="20" borderId="10" applyNumberFormat="0" applyAlignment="0" applyProtection="0"/>
    <xf numFmtId="165" fontId="9" fillId="0" borderId="3">
      <alignment horizontal="left" vertical="center" wrapText="1"/>
      <protection locked="0"/>
    </xf>
    <xf numFmtId="165" fontId="9" fillId="0" borderId="3">
      <alignment horizontal="left" vertical="center" wrapText="1"/>
      <protection locked="0"/>
    </xf>
    <xf numFmtId="164" fontId="34" fillId="0" borderId="0" applyNumberFormat="0" applyFill="0" applyBorder="0" applyAlignment="0" applyProtection="0"/>
    <xf numFmtId="164" fontId="35" fillId="0" borderId="11" applyNumberFormat="0" applyFill="0" applyAlignment="0" applyProtection="0"/>
    <xf numFmtId="164" fontId="36" fillId="0" borderId="0" applyNumberFormat="0" applyFill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37" fillId="7" borderId="1" applyNumberFormat="0" applyAlignment="0" applyProtection="0"/>
    <xf numFmtId="164" fontId="17" fillId="7" borderId="1" applyNumberFormat="0" applyAlignment="0" applyProtection="0"/>
    <xf numFmtId="164" fontId="38" fillId="20" borderId="10" applyNumberFormat="0" applyAlignment="0" applyProtection="0"/>
    <xf numFmtId="164" fontId="33" fillId="20" borderId="10" applyNumberFormat="0" applyAlignment="0" applyProtection="0"/>
    <xf numFmtId="164" fontId="39" fillId="20" borderId="1" applyNumberFormat="0" applyAlignment="0" applyProtection="0"/>
    <xf numFmtId="164" fontId="7" fillId="20" borderId="1" applyNumberFormat="0" applyAlignment="0" applyProtection="0"/>
    <xf numFmtId="169" fontId="0" fillId="0" borderId="0" applyFill="0" applyBorder="0" applyAlignment="0" applyProtection="0"/>
    <xf numFmtId="164" fontId="40" fillId="0" borderId="4" applyNumberFormat="0" applyFill="0" applyAlignment="0" applyProtection="0"/>
    <xf numFmtId="164" fontId="13" fillId="0" borderId="4" applyNumberFormat="0" applyFill="0" applyAlignment="0" applyProtection="0"/>
    <xf numFmtId="164" fontId="41" fillId="0" borderId="5" applyNumberFormat="0" applyFill="0" applyAlignment="0" applyProtection="0"/>
    <xf numFmtId="164" fontId="14" fillId="0" borderId="5" applyNumberFormat="0" applyFill="0" applyAlignment="0" applyProtection="0"/>
    <xf numFmtId="164" fontId="42" fillId="0" borderId="6" applyNumberFormat="0" applyFill="0" applyAlignment="0" applyProtection="0"/>
    <xf numFmtId="164" fontId="15" fillId="0" borderId="6" applyNumberFormat="0" applyFill="0" applyAlignment="0" applyProtection="0"/>
    <xf numFmtId="164" fontId="4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43" fillId="0" borderId="11" applyNumberFormat="0" applyFill="0" applyAlignment="0" applyProtection="0"/>
    <xf numFmtId="164" fontId="35" fillId="0" borderId="11" applyNumberFormat="0" applyFill="0" applyAlignment="0" applyProtection="0"/>
    <xf numFmtId="164" fontId="44" fillId="21" borderId="2" applyNumberFormat="0" applyAlignment="0" applyProtection="0"/>
    <xf numFmtId="164" fontId="8" fillId="21" borderId="2" applyNumberFormat="0" applyAlignment="0" applyProtection="0"/>
    <xf numFmtId="164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45" fillId="23" borderId="0" applyNumberFormat="0" applyBorder="0" applyAlignment="0" applyProtection="0"/>
    <xf numFmtId="164" fontId="31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7" fillId="3" borderId="0" applyNumberFormat="0" applyBorder="0" applyAlignment="0" applyProtection="0"/>
    <xf numFmtId="164" fontId="6" fillId="3" borderId="0" applyNumberFormat="0" applyBorder="0" applyAlignment="0" applyProtection="0"/>
    <xf numFmtId="164" fontId="48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0" fillId="24" borderId="9" applyNumberFormat="0" applyAlignment="0" applyProtection="0"/>
    <xf numFmtId="164" fontId="0" fillId="24" borderId="9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49" fillId="0" borderId="8" applyNumberFormat="0" applyFill="0" applyAlignment="0" applyProtection="0"/>
    <xf numFmtId="164" fontId="30" fillId="0" borderId="8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50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7" fontId="0" fillId="0" borderId="0" applyFill="0" applyBorder="0" applyAlignment="0" applyProtection="0"/>
    <xf numFmtId="166" fontId="0" fillId="0" borderId="0" applyFill="0" applyBorder="0" applyAlignment="0" applyProtection="0"/>
    <xf numFmtId="164" fontId="51" fillId="4" borderId="0" applyNumberFormat="0" applyBorder="0" applyAlignment="0" applyProtection="0"/>
    <xf numFmtId="164" fontId="12" fillId="4" borderId="0" applyNumberFormat="0" applyBorder="0" applyAlignment="0" applyProtection="0"/>
    <xf numFmtId="167" fontId="52" fillId="0" borderId="0">
      <alignment wrapText="1"/>
      <protection/>
    </xf>
    <xf numFmtId="167" fontId="11" fillId="0" borderId="0">
      <alignment wrapText="1"/>
      <protection/>
    </xf>
    <xf numFmtId="178" fontId="53" fillId="0" borderId="0" applyFill="0" applyBorder="0">
      <alignment horizontal="center" vertical="center" wrapText="1"/>
      <protection locked="0"/>
    </xf>
  </cellStyleXfs>
  <cellXfs count="233">
    <xf numFmtId="164" fontId="0" fillId="0" borderId="0" xfId="0" applyAlignment="1">
      <alignment/>
    </xf>
    <xf numFmtId="164" fontId="54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right" vertical="center"/>
    </xf>
    <xf numFmtId="164" fontId="55" fillId="0" borderId="0" xfId="0" applyFont="1" applyFill="1" applyBorder="1" applyAlignment="1">
      <alignment horizontal="left" vertical="center"/>
    </xf>
    <xf numFmtId="164" fontId="56" fillId="0" borderId="12" xfId="0" applyFont="1" applyFill="1" applyBorder="1" applyAlignment="1">
      <alignment horizontal="left" vertical="center" wrapText="1"/>
    </xf>
    <xf numFmtId="164" fontId="55" fillId="0" borderId="0" xfId="0" applyFont="1" applyFill="1" applyBorder="1" applyAlignment="1">
      <alignment horizontal="left" vertical="center" wrapText="1"/>
    </xf>
    <xf numFmtId="164" fontId="54" fillId="0" borderId="12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left" vertical="center"/>
    </xf>
    <xf numFmtId="164" fontId="54" fillId="0" borderId="0" xfId="0" applyFont="1" applyFill="1" applyAlignment="1">
      <alignment horizontal="left" vertical="center"/>
    </xf>
    <xf numFmtId="164" fontId="54" fillId="0" borderId="0" xfId="0" applyFont="1" applyFill="1" applyAlignment="1">
      <alignment horizontal="center" vertical="center"/>
    </xf>
    <xf numFmtId="164" fontId="54" fillId="0" borderId="12" xfId="0" applyFont="1" applyFill="1" applyBorder="1" applyAlignment="1">
      <alignment horizontal="left" vertical="center" wrapText="1"/>
    </xf>
    <xf numFmtId="164" fontId="57" fillId="0" borderId="12" xfId="0" applyFont="1" applyFill="1" applyBorder="1" applyAlignment="1">
      <alignment horizontal="left" vertical="center" wrapText="1"/>
    </xf>
    <xf numFmtId="164" fontId="57" fillId="0" borderId="0" xfId="0" applyFont="1" applyFill="1" applyBorder="1" applyAlignment="1">
      <alignment horizontal="center" vertical="center"/>
    </xf>
    <xf numFmtId="164" fontId="58" fillId="0" borderId="0" xfId="0" applyFont="1" applyFill="1" applyAlignment="1">
      <alignment horizontal="left" vertical="center"/>
    </xf>
    <xf numFmtId="164" fontId="54" fillId="0" borderId="13" xfId="0" applyFont="1" applyFill="1" applyBorder="1" applyAlignment="1">
      <alignment horizontal="left" vertical="center"/>
    </xf>
    <xf numFmtId="164" fontId="54" fillId="0" borderId="0" xfId="0" applyFont="1" applyFill="1" applyAlignment="1">
      <alignment vertical="center"/>
    </xf>
    <xf numFmtId="164" fontId="54" fillId="0" borderId="0" xfId="0" applyFont="1" applyFill="1" applyBorder="1" applyAlignment="1">
      <alignment horizontal="left" vertical="center" wrapText="1"/>
    </xf>
    <xf numFmtId="164" fontId="54" fillId="0" borderId="13" xfId="0" applyFont="1" applyFill="1" applyBorder="1" applyAlignment="1">
      <alignment horizontal="center" vertical="center"/>
    </xf>
    <xf numFmtId="164" fontId="54" fillId="0" borderId="12" xfId="0" applyFont="1" applyFill="1" applyBorder="1" applyAlignment="1">
      <alignment vertical="center"/>
    </xf>
    <xf numFmtId="164" fontId="54" fillId="0" borderId="13" xfId="0" applyFont="1" applyFill="1" applyBorder="1" applyAlignment="1">
      <alignment horizontal="left" vertical="center" wrapText="1"/>
    </xf>
    <xf numFmtId="164" fontId="58" fillId="0" borderId="0" xfId="0" applyFont="1" applyFill="1" applyAlignment="1">
      <alignment horizontal="center" vertical="center"/>
    </xf>
    <xf numFmtId="164" fontId="58" fillId="0" borderId="0" xfId="0" applyFont="1" applyFill="1" applyAlignment="1">
      <alignment vertical="center"/>
    </xf>
    <xf numFmtId="164" fontId="58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right" vertical="center" wrapText="1"/>
    </xf>
    <xf numFmtId="164" fontId="54" fillId="0" borderId="0" xfId="0" applyFont="1" applyFill="1" applyBorder="1" applyAlignment="1">
      <alignment horizontal="center" vertical="center" wrapText="1"/>
    </xf>
    <xf numFmtId="164" fontId="54" fillId="0" borderId="14" xfId="0" applyFont="1" applyFill="1" applyBorder="1" applyAlignment="1">
      <alignment vertical="center"/>
    </xf>
    <xf numFmtId="164" fontId="0" fillId="0" borderId="14" xfId="0" applyBorder="1" applyAlignment="1">
      <alignment/>
    </xf>
    <xf numFmtId="164" fontId="54" fillId="0" borderId="15" xfId="0" applyFont="1" applyFill="1" applyBorder="1" applyAlignment="1">
      <alignment horizontal="left" vertical="center" wrapText="1"/>
    </xf>
    <xf numFmtId="164" fontId="54" fillId="0" borderId="15" xfId="0" applyFont="1" applyFill="1" applyBorder="1" applyAlignment="1">
      <alignment vertical="center"/>
    </xf>
    <xf numFmtId="164" fontId="54" fillId="0" borderId="16" xfId="0" applyFont="1" applyFill="1" applyBorder="1" applyAlignment="1">
      <alignment vertical="center"/>
    </xf>
    <xf numFmtId="164" fontId="54" fillId="0" borderId="3" xfId="0" applyFont="1" applyFill="1" applyBorder="1" applyAlignment="1">
      <alignment horizontal="left" vertical="center"/>
    </xf>
    <xf numFmtId="164" fontId="54" fillId="0" borderId="3" xfId="0" applyFont="1" applyFill="1" applyBorder="1" applyAlignment="1">
      <alignment horizontal="center" vertical="center"/>
    </xf>
    <xf numFmtId="164" fontId="54" fillId="0" borderId="17" xfId="0" applyFont="1" applyFill="1" applyBorder="1" applyAlignment="1">
      <alignment horizontal="left" vertical="center" wrapText="1"/>
    </xf>
    <xf numFmtId="164" fontId="54" fillId="0" borderId="15" xfId="0" applyFont="1" applyFill="1" applyBorder="1" applyAlignment="1">
      <alignment vertical="center" wrapText="1"/>
    </xf>
    <xf numFmtId="164" fontId="54" fillId="0" borderId="16" xfId="0" applyFont="1" applyFill="1" applyBorder="1" applyAlignment="1">
      <alignment vertical="center" wrapText="1"/>
    </xf>
    <xf numFmtId="164" fontId="54" fillId="0" borderId="3" xfId="0" applyFont="1" applyFill="1" applyBorder="1" applyAlignment="1">
      <alignment vertical="center"/>
    </xf>
    <xf numFmtId="164" fontId="57" fillId="0" borderId="15" xfId="0" applyFont="1" applyFill="1" applyBorder="1" applyAlignment="1">
      <alignment horizontal="left" vertical="center" wrapText="1"/>
    </xf>
    <xf numFmtId="164" fontId="54" fillId="0" borderId="18" xfId="0" applyFont="1" applyFill="1" applyBorder="1" applyAlignment="1">
      <alignment vertical="center" wrapText="1"/>
    </xf>
    <xf numFmtId="164" fontId="54" fillId="0" borderId="19" xfId="0" applyFont="1" applyFill="1" applyBorder="1" applyAlignment="1">
      <alignment vertical="center"/>
    </xf>
    <xf numFmtId="164" fontId="54" fillId="0" borderId="16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vertical="center" wrapText="1"/>
    </xf>
    <xf numFmtId="164" fontId="60" fillId="0" borderId="0" xfId="0" applyFont="1" applyFill="1" applyBorder="1" applyAlignment="1">
      <alignment horizontal="center" vertical="center"/>
    </xf>
    <xf numFmtId="164" fontId="54" fillId="0" borderId="3" xfId="0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center" vertical="center" wrapText="1" shrinkToFit="1"/>
    </xf>
    <xf numFmtId="164" fontId="60" fillId="0" borderId="3" xfId="0" applyFont="1" applyFill="1" applyBorder="1" applyAlignment="1">
      <alignment horizontal="center" vertical="center" wrapText="1"/>
    </xf>
    <xf numFmtId="164" fontId="54" fillId="0" borderId="3" xfId="201" applyNumberFormat="1" applyFont="1" applyFill="1" applyBorder="1" applyAlignment="1">
      <alignment vertical="center" wrapText="1"/>
      <protection locked="0"/>
    </xf>
    <xf numFmtId="171" fontId="54" fillId="0" borderId="3" xfId="0" applyNumberFormat="1" applyFont="1" applyFill="1" applyBorder="1" applyAlignment="1">
      <alignment horizontal="center" vertical="center" wrapText="1"/>
    </xf>
    <xf numFmtId="171" fontId="54" fillId="3" borderId="3" xfId="0" applyNumberFormat="1" applyFont="1" applyFill="1" applyBorder="1" applyAlignment="1">
      <alignment horizontal="center" vertical="center" wrapText="1"/>
    </xf>
    <xf numFmtId="164" fontId="60" fillId="0" borderId="3" xfId="201" applyNumberFormat="1" applyFont="1" applyFill="1" applyBorder="1" applyAlignment="1">
      <alignment vertical="center" wrapText="1"/>
      <protection locked="0"/>
    </xf>
    <xf numFmtId="171" fontId="60" fillId="6" borderId="3" xfId="0" applyNumberFormat="1" applyFont="1" applyFill="1" applyBorder="1" applyAlignment="1">
      <alignment horizontal="center" vertical="center" wrapText="1"/>
    </xf>
    <xf numFmtId="164" fontId="60" fillId="0" borderId="3" xfId="0" applyFont="1" applyFill="1" applyBorder="1" applyAlignment="1">
      <alignment vertical="center" wrapText="1"/>
    </xf>
    <xf numFmtId="164" fontId="60" fillId="0" borderId="3" xfId="0" applyFont="1" applyFill="1" applyBorder="1" applyAlignment="1" applyProtection="1">
      <alignment vertical="center" wrapText="1"/>
      <protection locked="0"/>
    </xf>
    <xf numFmtId="171" fontId="60" fillId="0" borderId="3" xfId="0" applyNumberFormat="1" applyFont="1" applyFill="1" applyBorder="1" applyAlignment="1">
      <alignment horizontal="center" vertical="center" wrapText="1"/>
    </xf>
    <xf numFmtId="179" fontId="60" fillId="4" borderId="3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left" vertical="center" wrapText="1"/>
    </xf>
    <xf numFmtId="164" fontId="60" fillId="0" borderId="3" xfId="0" applyFont="1" applyFill="1" applyBorder="1" applyAlignment="1">
      <alignment horizontal="center" vertical="center"/>
    </xf>
    <xf numFmtId="164" fontId="60" fillId="0" borderId="3" xfId="264" applyFont="1" applyFill="1" applyBorder="1" applyAlignment="1">
      <alignment horizontal="left" vertical="center" wrapText="1"/>
      <protection/>
    </xf>
    <xf numFmtId="164" fontId="54" fillId="0" borderId="3" xfId="264" applyFont="1" applyFill="1" applyBorder="1" applyAlignment="1">
      <alignment horizontal="left" vertical="center" wrapText="1"/>
      <protection/>
    </xf>
    <xf numFmtId="164" fontId="54" fillId="0" borderId="3" xfId="264" applyFont="1" applyFill="1" applyBorder="1" applyAlignment="1">
      <alignment horizontal="center" vertical="center"/>
      <protection/>
    </xf>
    <xf numFmtId="164" fontId="54" fillId="0" borderId="3" xfId="0" applyFont="1" applyFill="1" applyBorder="1" applyAlignment="1" applyProtection="1">
      <alignment horizontal="left" vertical="center" wrapText="1"/>
      <protection locked="0"/>
    </xf>
    <xf numFmtId="164" fontId="60" fillId="0" borderId="3" xfId="0" applyFont="1" applyFill="1" applyBorder="1" applyAlignment="1" applyProtection="1">
      <alignment horizontal="left" vertical="center" wrapText="1"/>
      <protection locked="0"/>
    </xf>
    <xf numFmtId="164" fontId="60" fillId="0" borderId="20" xfId="0" applyFont="1" applyFill="1" applyBorder="1" applyAlignment="1" applyProtection="1">
      <alignment horizontal="left" vertical="center" wrapText="1"/>
      <protection locked="0"/>
    </xf>
    <xf numFmtId="180" fontId="54" fillId="0" borderId="3" xfId="0" applyNumberFormat="1" applyFont="1" applyFill="1" applyBorder="1" applyAlignment="1">
      <alignment horizontal="center" vertical="center" wrapText="1"/>
    </xf>
    <xf numFmtId="164" fontId="54" fillId="0" borderId="19" xfId="0" applyFont="1" applyFill="1" applyBorder="1" applyAlignment="1">
      <alignment horizontal="center" vertical="center"/>
    </xf>
    <xf numFmtId="164" fontId="60" fillId="0" borderId="19" xfId="0" applyFont="1" applyFill="1" applyBorder="1" applyAlignment="1" applyProtection="1">
      <alignment horizontal="left" vertical="center" wrapText="1"/>
      <protection locked="0"/>
    </xf>
    <xf numFmtId="164" fontId="60" fillId="0" borderId="3" xfId="0" applyFont="1" applyFill="1" applyBorder="1" applyAlignment="1" applyProtection="1">
      <alignment horizontal="center"/>
      <protection locked="0"/>
    </xf>
    <xf numFmtId="164" fontId="60" fillId="0" borderId="3" xfId="256" applyNumberFormat="1" applyFont="1" applyFill="1" applyBorder="1" applyAlignment="1">
      <alignment horizontal="center" vertical="center" wrapText="1"/>
      <protection/>
    </xf>
    <xf numFmtId="164" fontId="54" fillId="0" borderId="20" xfId="0" applyFont="1" applyFill="1" applyBorder="1" applyAlignment="1" applyProtection="1">
      <alignment horizontal="left" vertical="center" wrapText="1"/>
      <protection locked="0"/>
    </xf>
    <xf numFmtId="164" fontId="54" fillId="0" borderId="20" xfId="0" applyFont="1" applyFill="1" applyBorder="1" applyAlignment="1">
      <alignment horizontal="center" vertical="center"/>
    </xf>
    <xf numFmtId="181" fontId="54" fillId="4" borderId="3" xfId="256" applyNumberFormat="1" applyFont="1" applyFill="1" applyBorder="1" applyAlignment="1">
      <alignment horizontal="center" vertical="center" wrapText="1"/>
      <protection/>
    </xf>
    <xf numFmtId="164" fontId="54" fillId="0" borderId="19" xfId="0" applyFont="1" applyFill="1" applyBorder="1" applyAlignment="1" applyProtection="1">
      <alignment horizontal="left" vertical="center" wrapText="1"/>
      <protection locked="0"/>
    </xf>
    <xf numFmtId="171" fontId="54" fillId="23" borderId="3" xfId="0" applyNumberFormat="1" applyFont="1" applyFill="1" applyBorder="1" applyAlignment="1">
      <alignment horizontal="center" vertical="center" wrapText="1"/>
    </xf>
    <xf numFmtId="171" fontId="61" fillId="22" borderId="3" xfId="0" applyNumberFormat="1" applyFont="1" applyFill="1" applyBorder="1" applyAlignment="1">
      <alignment horizontal="center" vertical="center" wrapText="1"/>
    </xf>
    <xf numFmtId="164" fontId="60" fillId="0" borderId="0" xfId="0" applyFont="1" applyFill="1" applyBorder="1" applyAlignment="1">
      <alignment vertical="center"/>
    </xf>
    <xf numFmtId="171" fontId="60" fillId="23" borderId="3" xfId="0" applyNumberFormat="1" applyFont="1" applyFill="1" applyBorder="1" applyAlignment="1">
      <alignment horizontal="center" vertical="center" wrapText="1"/>
    </xf>
    <xf numFmtId="165" fontId="54" fillId="0" borderId="20" xfId="0" applyNumberFormat="1" applyFont="1" applyFill="1" applyBorder="1" applyAlignment="1">
      <alignment horizontal="center" vertical="center"/>
    </xf>
    <xf numFmtId="165" fontId="54" fillId="0" borderId="3" xfId="0" applyNumberFormat="1" applyFont="1" applyFill="1" applyBorder="1" applyAlignment="1">
      <alignment horizontal="center" vertical="center"/>
    </xf>
    <xf numFmtId="171" fontId="54" fillId="6" borderId="3" xfId="0" applyNumberFormat="1" applyFont="1" applyFill="1" applyBorder="1" applyAlignment="1">
      <alignment horizontal="center" vertical="center" wrapText="1"/>
    </xf>
    <xf numFmtId="165" fontId="54" fillId="0" borderId="19" xfId="0" applyNumberFormat="1" applyFont="1" applyFill="1" applyBorder="1" applyAlignment="1">
      <alignment horizontal="center" vertical="center"/>
    </xf>
    <xf numFmtId="179" fontId="60" fillId="0" borderId="3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164" fontId="60" fillId="0" borderId="0" xfId="0" applyFont="1" applyFill="1" applyBorder="1" applyAlignment="1" applyProtection="1">
      <alignment horizontal="left" vertical="center"/>
      <protection locked="0"/>
    </xf>
    <xf numFmtId="180" fontId="60" fillId="0" borderId="0" xfId="0" applyNumberFormat="1" applyFont="1" applyFill="1" applyBorder="1" applyAlignment="1">
      <alignment horizontal="center" vertical="center" wrapText="1"/>
    </xf>
    <xf numFmtId="180" fontId="60" fillId="0" borderId="0" xfId="0" applyNumberFormat="1" applyFont="1" applyFill="1" applyBorder="1" applyAlignment="1">
      <alignment horizontal="right" vertical="center" wrapText="1"/>
    </xf>
    <xf numFmtId="180" fontId="54" fillId="0" borderId="0" xfId="0" applyNumberFormat="1" applyFont="1" applyFill="1" applyBorder="1" applyAlignment="1">
      <alignment horizontal="center" vertical="center" wrapText="1"/>
    </xf>
    <xf numFmtId="180" fontId="57" fillId="0" borderId="0" xfId="0" applyNumberFormat="1" applyFont="1" applyFill="1" applyBorder="1" applyAlignment="1">
      <alignment vertical="center"/>
    </xf>
    <xf numFmtId="164" fontId="54" fillId="0" borderId="0" xfId="0" applyFont="1" applyFill="1" applyBorder="1" applyAlignment="1">
      <alignment vertical="center" wrapText="1"/>
    </xf>
    <xf numFmtId="164" fontId="60" fillId="0" borderId="0" xfId="0" applyFont="1" applyFill="1" applyBorder="1" applyAlignment="1">
      <alignment horizontal="center" vertical="center" wrapText="1"/>
    </xf>
    <xf numFmtId="164" fontId="60" fillId="0" borderId="3" xfId="0" applyFont="1" applyFill="1" applyBorder="1" applyAlignment="1">
      <alignment horizontal="left" vertical="center" wrapText="1"/>
    </xf>
    <xf numFmtId="165" fontId="60" fillId="0" borderId="3" xfId="0" applyNumberFormat="1" applyFont="1" applyFill="1" applyBorder="1" applyAlignment="1">
      <alignment horizontal="left" vertical="center" wrapText="1"/>
    </xf>
    <xf numFmtId="165" fontId="54" fillId="0" borderId="3" xfId="0" applyNumberFormat="1" applyFont="1" applyFill="1" applyBorder="1" applyAlignment="1">
      <alignment horizontal="left" vertical="center" wrapText="1"/>
    </xf>
    <xf numFmtId="164" fontId="0" fillId="0" borderId="0" xfId="0" applyFont="1" applyAlignment="1">
      <alignment horizontal="center"/>
    </xf>
    <xf numFmtId="171" fontId="54" fillId="22" borderId="3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left" vertical="center" wrapText="1" shrinkToFit="1"/>
    </xf>
    <xf numFmtId="165" fontId="62" fillId="0" borderId="3" xfId="0" applyNumberFormat="1" applyFont="1" applyFill="1" applyBorder="1" applyAlignment="1">
      <alignment horizontal="left" vertical="center" wrapText="1"/>
    </xf>
    <xf numFmtId="182" fontId="54" fillId="0" borderId="3" xfId="247" applyNumberFormat="1" applyFont="1" applyFill="1" applyBorder="1" applyAlignment="1">
      <alignment horizontal="center" vertical="center" wrapText="1"/>
      <protection/>
    </xf>
    <xf numFmtId="171" fontId="60" fillId="7" borderId="3" xfId="0" applyNumberFormat="1" applyFont="1" applyFill="1" applyBorder="1" applyAlignment="1">
      <alignment horizontal="center" vertical="center" wrapText="1"/>
    </xf>
    <xf numFmtId="164" fontId="62" fillId="0" borderId="0" xfId="0" applyFont="1" applyAlignment="1">
      <alignment horizontal="center"/>
    </xf>
    <xf numFmtId="171" fontId="60" fillId="4" borderId="3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center"/>
    </xf>
    <xf numFmtId="164" fontId="60" fillId="0" borderId="3" xfId="0" applyFont="1" applyFill="1" applyBorder="1" applyAlignment="1">
      <alignment horizontal="center"/>
    </xf>
    <xf numFmtId="164" fontId="60" fillId="0" borderId="0" xfId="0" applyFont="1" applyFill="1" applyBorder="1" applyAlignment="1">
      <alignment horizontal="left" vertical="center" wrapText="1"/>
    </xf>
    <xf numFmtId="164" fontId="60" fillId="0" borderId="0" xfId="0" applyFont="1" applyFill="1" applyBorder="1" applyAlignment="1">
      <alignment horizontal="center"/>
    </xf>
    <xf numFmtId="171" fontId="60" fillId="0" borderId="0" xfId="0" applyNumberFormat="1" applyFont="1" applyFill="1" applyBorder="1" applyAlignment="1">
      <alignment horizontal="center" vertical="center" wrapText="1"/>
    </xf>
    <xf numFmtId="165" fontId="60" fillId="0" borderId="0" xfId="0" applyNumberFormat="1" applyFont="1" applyFill="1" applyBorder="1" applyAlignment="1">
      <alignment horizontal="left" vertical="center" wrapText="1"/>
    </xf>
    <xf numFmtId="180" fontId="54" fillId="0" borderId="0" xfId="0" applyNumberFormat="1" applyFont="1" applyFill="1" applyBorder="1" applyAlignment="1">
      <alignment horizontal="right" vertical="center" wrapText="1"/>
    </xf>
    <xf numFmtId="180" fontId="54" fillId="0" borderId="0" xfId="0" applyNumberFormat="1" applyFont="1" applyFill="1" applyBorder="1" applyAlignment="1">
      <alignment horizontal="left" vertical="center" wrapText="1"/>
    </xf>
    <xf numFmtId="164" fontId="54" fillId="0" borderId="0" xfId="264" applyFont="1" applyFill="1" applyBorder="1" applyAlignment="1">
      <alignment vertical="center"/>
      <protection/>
    </xf>
    <xf numFmtId="164" fontId="54" fillId="0" borderId="0" xfId="264" applyFont="1" applyFill="1" applyBorder="1" applyAlignment="1">
      <alignment horizontal="center" vertical="center"/>
      <protection/>
    </xf>
    <xf numFmtId="164" fontId="60" fillId="0" borderId="0" xfId="264" applyFont="1" applyFill="1" applyBorder="1" applyAlignment="1">
      <alignment horizontal="center" vertical="center"/>
      <protection/>
    </xf>
    <xf numFmtId="164" fontId="54" fillId="0" borderId="3" xfId="264" applyFont="1" applyFill="1" applyBorder="1" applyAlignment="1">
      <alignment horizontal="center" vertical="center" wrapText="1"/>
      <protection/>
    </xf>
    <xf numFmtId="164" fontId="60" fillId="0" borderId="0" xfId="264" applyFont="1" applyFill="1" applyBorder="1" applyAlignment="1">
      <alignment vertical="center"/>
      <protection/>
    </xf>
    <xf numFmtId="164" fontId="54" fillId="0" borderId="14" xfId="0" applyFont="1" applyBorder="1" applyAlignment="1">
      <alignment horizontal="center"/>
    </xf>
    <xf numFmtId="171" fontId="54" fillId="0" borderId="3" xfId="0" applyNumberFormat="1" applyFont="1" applyFill="1" applyBorder="1" applyAlignment="1">
      <alignment horizontal="center" vertical="center" wrapText="1"/>
    </xf>
    <xf numFmtId="183" fontId="54" fillId="0" borderId="14" xfId="0" applyNumberFormat="1" applyFont="1" applyBorder="1" applyAlignment="1">
      <alignment horizontal="center"/>
    </xf>
    <xf numFmtId="171" fontId="54" fillId="0" borderId="14" xfId="0" applyNumberFormat="1" applyFont="1" applyFill="1" applyBorder="1" applyAlignment="1">
      <alignment horizontal="center" vertical="center" wrapText="1"/>
    </xf>
    <xf numFmtId="171" fontId="60" fillId="0" borderId="3" xfId="0" applyNumberFormat="1" applyFont="1" applyFill="1" applyBorder="1" applyAlignment="1">
      <alignment horizontal="center" vertical="center" wrapText="1"/>
    </xf>
    <xf numFmtId="164" fontId="60" fillId="0" borderId="3" xfId="264" applyFont="1" applyFill="1" applyBorder="1" applyAlignment="1">
      <alignment horizontal="center" vertical="center"/>
      <protection/>
    </xf>
    <xf numFmtId="164" fontId="54" fillId="0" borderId="0" xfId="0" applyFont="1" applyAlignment="1">
      <alignment horizontal="center"/>
    </xf>
    <xf numFmtId="171" fontId="54" fillId="22" borderId="3" xfId="0" applyNumberFormat="1" applyFont="1" applyFill="1" applyBorder="1" applyAlignment="1">
      <alignment horizontal="center" vertical="center" wrapText="1"/>
    </xf>
    <xf numFmtId="164" fontId="54" fillId="0" borderId="0" xfId="264" applyFont="1" applyFill="1" applyBorder="1" applyAlignment="1">
      <alignment horizontal="left" vertical="center" wrapText="1"/>
      <protection/>
    </xf>
    <xf numFmtId="180" fontId="54" fillId="0" borderId="0" xfId="264" applyNumberFormat="1" applyFont="1" applyFill="1" applyBorder="1" applyAlignment="1">
      <alignment horizontal="center" vertical="center" wrapText="1"/>
      <protection/>
    </xf>
    <xf numFmtId="180" fontId="54" fillId="0" borderId="0" xfId="264" applyNumberFormat="1" applyFont="1" applyFill="1" applyBorder="1" applyAlignment="1">
      <alignment horizontal="right" vertical="center" wrapText="1"/>
      <protection/>
    </xf>
    <xf numFmtId="164" fontId="54" fillId="0" borderId="0" xfId="264" applyFont="1" applyFill="1" applyBorder="1" applyAlignment="1">
      <alignment vertical="center" wrapText="1"/>
      <protection/>
    </xf>
    <xf numFmtId="164" fontId="60" fillId="7" borderId="17" xfId="264" applyFont="1" applyFill="1" applyBorder="1" applyAlignment="1">
      <alignment horizontal="left" vertical="center" wrapText="1"/>
      <protection/>
    </xf>
    <xf numFmtId="164" fontId="60" fillId="0" borderId="17" xfId="264" applyFont="1" applyFill="1" applyBorder="1" applyAlignment="1">
      <alignment horizontal="left" vertical="center" wrapText="1"/>
      <protection/>
    </xf>
    <xf numFmtId="164" fontId="60" fillId="0" borderId="15" xfId="264" applyFont="1" applyFill="1" applyBorder="1" applyAlignment="1">
      <alignment horizontal="left" vertical="center" wrapText="1"/>
      <protection/>
    </xf>
    <xf numFmtId="164" fontId="60" fillId="0" borderId="16" xfId="264" applyFont="1" applyFill="1" applyBorder="1" applyAlignment="1">
      <alignment horizontal="left" vertical="center" wrapText="1"/>
      <protection/>
    </xf>
    <xf numFmtId="164" fontId="63" fillId="0" borderId="0" xfId="264" applyFont="1" applyFill="1">
      <alignment/>
      <protection/>
    </xf>
    <xf numFmtId="164" fontId="60" fillId="0" borderId="20" xfId="0" applyFont="1" applyFill="1" applyBorder="1" applyAlignment="1">
      <alignment horizontal="left" vertical="center" wrapText="1"/>
    </xf>
    <xf numFmtId="164" fontId="60" fillId="0" borderId="20" xfId="0" applyFont="1" applyFill="1" applyBorder="1" applyAlignment="1">
      <alignment horizontal="center" vertical="center"/>
    </xf>
    <xf numFmtId="164" fontId="60" fillId="0" borderId="19" xfId="264" applyFont="1" applyFill="1" applyBorder="1" applyAlignment="1">
      <alignment horizontal="left" vertical="center" wrapText="1"/>
      <protection/>
    </xf>
    <xf numFmtId="164" fontId="60" fillId="0" borderId="19" xfId="0" applyFont="1" applyFill="1" applyBorder="1" applyAlignment="1">
      <alignment horizontal="center" vertical="center"/>
    </xf>
    <xf numFmtId="164" fontId="60" fillId="7" borderId="3" xfId="0" applyFont="1" applyFill="1" applyBorder="1" applyAlignment="1">
      <alignment horizontal="left" vertical="center" wrapText="1"/>
    </xf>
    <xf numFmtId="164" fontId="60" fillId="0" borderId="0" xfId="0" applyFont="1" applyFill="1" applyAlignment="1">
      <alignment vertical="center"/>
    </xf>
    <xf numFmtId="181" fontId="60" fillId="0" borderId="0" xfId="0" applyNumberFormat="1" applyFont="1" applyFill="1" applyBorder="1" applyAlignment="1">
      <alignment horizontal="center" vertical="center" wrapText="1"/>
    </xf>
    <xf numFmtId="181" fontId="60" fillId="0" borderId="0" xfId="0" applyNumberFormat="1" applyFont="1" applyFill="1" applyBorder="1" applyAlignment="1">
      <alignment horizontal="right" vertical="center" wrapText="1"/>
    </xf>
    <xf numFmtId="181" fontId="60" fillId="0" borderId="0" xfId="0" applyNumberFormat="1" applyFont="1" applyFill="1" applyBorder="1" applyAlignment="1">
      <alignment horizontal="right" vertical="center"/>
    </xf>
    <xf numFmtId="164" fontId="54" fillId="0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/>
    </xf>
    <xf numFmtId="184" fontId="54" fillId="0" borderId="0" xfId="0" applyNumberFormat="1" applyFont="1" applyFill="1" applyBorder="1" applyAlignment="1">
      <alignment vertical="center"/>
    </xf>
    <xf numFmtId="164" fontId="62" fillId="0" borderId="0" xfId="0" applyFont="1" applyFill="1" applyAlignment="1">
      <alignment/>
    </xf>
    <xf numFmtId="164" fontId="60" fillId="0" borderId="0" xfId="256" applyNumberFormat="1" applyFont="1" applyFill="1" applyBorder="1" applyAlignment="1">
      <alignment horizontal="center" vertical="center" wrapText="1"/>
      <protection/>
    </xf>
    <xf numFmtId="164" fontId="54" fillId="0" borderId="3" xfId="256" applyNumberFormat="1" applyFont="1" applyFill="1" applyBorder="1" applyAlignment="1">
      <alignment horizontal="center" vertical="center" wrapText="1"/>
      <protection/>
    </xf>
    <xf numFmtId="164" fontId="54" fillId="0" borderId="3" xfId="256" applyFont="1" applyFill="1" applyBorder="1" applyAlignment="1">
      <alignment horizontal="center" vertical="center"/>
      <protection/>
    </xf>
    <xf numFmtId="164" fontId="54" fillId="0" borderId="0" xfId="0" applyFont="1" applyFill="1" applyAlignment="1">
      <alignment/>
    </xf>
    <xf numFmtId="164" fontId="60" fillId="0" borderId="3" xfId="256" applyFont="1" applyFill="1" applyBorder="1" applyAlignment="1">
      <alignment horizontal="left" vertical="center"/>
      <protection/>
    </xf>
    <xf numFmtId="180" fontId="54" fillId="23" borderId="3" xfId="256" applyNumberFormat="1" applyFont="1" applyFill="1" applyBorder="1" applyAlignment="1">
      <alignment horizontal="center" vertical="center" wrapText="1"/>
      <protection/>
    </xf>
    <xf numFmtId="165" fontId="54" fillId="0" borderId="3" xfId="256" applyNumberFormat="1" applyFont="1" applyFill="1" applyBorder="1" applyAlignment="1">
      <alignment horizontal="left" vertical="center" wrapText="1"/>
      <protection/>
    </xf>
    <xf numFmtId="164" fontId="54" fillId="0" borderId="3" xfId="256" applyNumberFormat="1" applyFont="1" applyFill="1" applyBorder="1" applyAlignment="1">
      <alignment horizontal="left" vertical="top" wrapText="1"/>
      <protection/>
    </xf>
    <xf numFmtId="164" fontId="54" fillId="0" borderId="3" xfId="256" applyFont="1" applyFill="1" applyBorder="1" applyAlignment="1">
      <alignment horizontal="center" vertical="center" wrapText="1"/>
      <protection/>
    </xf>
    <xf numFmtId="180" fontId="54" fillId="0" borderId="3" xfId="256" applyNumberFormat="1" applyFont="1" applyFill="1" applyBorder="1" applyAlignment="1">
      <alignment horizontal="center" vertical="center" wrapText="1"/>
      <protection/>
    </xf>
    <xf numFmtId="164" fontId="54" fillId="0" borderId="3" xfId="256" applyNumberFormat="1" applyFont="1" applyFill="1" applyBorder="1" applyAlignment="1">
      <alignment horizontal="left" vertical="center" wrapText="1"/>
      <protection/>
    </xf>
    <xf numFmtId="164" fontId="57" fillId="0" borderId="0" xfId="0" applyFont="1" applyFill="1" applyAlignment="1">
      <alignment vertical="center"/>
    </xf>
    <xf numFmtId="164" fontId="55" fillId="0" borderId="0" xfId="0" applyFont="1" applyFill="1" applyAlignment="1">
      <alignment horizontal="center" vertical="center"/>
    </xf>
    <xf numFmtId="164" fontId="64" fillId="0" borderId="0" xfId="0" applyFont="1" applyFill="1" applyBorder="1" applyAlignment="1">
      <alignment horizontal="center" vertical="center"/>
    </xf>
    <xf numFmtId="164" fontId="60" fillId="0" borderId="0" xfId="0" applyFont="1" applyFill="1" applyBorder="1" applyAlignment="1">
      <alignment vertical="center" wrapText="1"/>
    </xf>
    <xf numFmtId="164" fontId="54" fillId="0" borderId="0" xfId="0" applyFont="1" applyFill="1" applyAlignment="1">
      <alignment vertical="center" wrapText="1"/>
    </xf>
    <xf numFmtId="185" fontId="60" fillId="23" borderId="3" xfId="0" applyNumberFormat="1" applyFont="1" applyFill="1" applyBorder="1" applyAlignment="1">
      <alignment horizontal="center" vertical="center" wrapText="1"/>
    </xf>
    <xf numFmtId="186" fontId="60" fillId="0" borderId="3" xfId="0" applyNumberFormat="1" applyFont="1" applyFill="1" applyBorder="1" applyAlignment="1">
      <alignment horizontal="center" vertical="center" wrapText="1"/>
    </xf>
    <xf numFmtId="185" fontId="54" fillId="0" borderId="3" xfId="0" applyNumberFormat="1" applyFont="1" applyFill="1" applyBorder="1" applyAlignment="1">
      <alignment horizontal="center" vertical="center" wrapText="1"/>
    </xf>
    <xf numFmtId="186" fontId="54" fillId="0" borderId="3" xfId="0" applyNumberFormat="1" applyFont="1" applyFill="1" applyBorder="1" applyAlignment="1">
      <alignment horizontal="center" vertical="center" wrapText="1"/>
    </xf>
    <xf numFmtId="186" fontId="60" fillId="23" borderId="3" xfId="0" applyNumberFormat="1" applyFont="1" applyFill="1" applyBorder="1" applyAlignment="1">
      <alignment horizontal="center" vertical="center" wrapText="1"/>
    </xf>
    <xf numFmtId="186" fontId="54" fillId="23" borderId="3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/>
    </xf>
    <xf numFmtId="164" fontId="54" fillId="0" borderId="0" xfId="0" applyFont="1" applyFill="1" applyBorder="1" applyAlignment="1">
      <alignment horizontal="left" vertical="center" wrapText="1" shrinkToFit="1"/>
    </xf>
    <xf numFmtId="164" fontId="54" fillId="0" borderId="0" xfId="0" applyFont="1" applyFill="1" applyBorder="1" applyAlignment="1">
      <alignment horizontal="justify" vertical="center" wrapText="1" shrinkToFit="1"/>
    </xf>
    <xf numFmtId="164" fontId="54" fillId="0" borderId="17" xfId="0" applyFont="1" applyFill="1" applyBorder="1" applyAlignment="1">
      <alignment horizontal="center" vertical="center"/>
    </xf>
    <xf numFmtId="164" fontId="64" fillId="0" borderId="17" xfId="0" applyNumberFormat="1" applyFont="1" applyFill="1" applyBorder="1" applyAlignment="1">
      <alignment horizontal="center" vertical="center" wrapText="1"/>
    </xf>
    <xf numFmtId="165" fontId="54" fillId="0" borderId="17" xfId="0" applyNumberFormat="1" applyFont="1" applyFill="1" applyBorder="1" applyAlignment="1">
      <alignment horizontal="left" vertical="center" wrapText="1"/>
    </xf>
    <xf numFmtId="164" fontId="64" fillId="0" borderId="0" xfId="0" applyFont="1" applyFill="1" applyAlignment="1">
      <alignment vertical="center"/>
    </xf>
    <xf numFmtId="187" fontId="54" fillId="0" borderId="3" xfId="0" applyNumberFormat="1" applyFont="1" applyFill="1" applyBorder="1" applyAlignment="1">
      <alignment horizontal="center" vertical="center" wrapText="1"/>
    </xf>
    <xf numFmtId="184" fontId="54" fillId="0" borderId="3" xfId="0" applyNumberFormat="1" applyFont="1" applyFill="1" applyBorder="1" applyAlignment="1">
      <alignment horizontal="center" vertical="center" wrapText="1"/>
    </xf>
    <xf numFmtId="183" fontId="54" fillId="0" borderId="3" xfId="0" applyNumberFormat="1" applyFont="1" applyFill="1" applyBorder="1" applyAlignment="1">
      <alignment horizontal="center" vertical="center"/>
    </xf>
    <xf numFmtId="164" fontId="54" fillId="0" borderId="3" xfId="0" applyFont="1" applyFill="1" applyBorder="1" applyAlignment="1">
      <alignment horizontal="justify" vertical="center" wrapText="1"/>
    </xf>
    <xf numFmtId="168" fontId="54" fillId="0" borderId="3" xfId="0" applyNumberFormat="1" applyFont="1" applyFill="1" applyBorder="1" applyAlignment="1">
      <alignment horizontal="center" vertical="center" wrapText="1"/>
    </xf>
    <xf numFmtId="180" fontId="60" fillId="0" borderId="3" xfId="0" applyNumberFormat="1" applyFont="1" applyFill="1" applyBorder="1" applyAlignment="1">
      <alignment horizontal="center" vertical="center" wrapText="1"/>
    </xf>
    <xf numFmtId="185" fontId="60" fillId="0" borderId="3" xfId="0" applyNumberFormat="1" applyFont="1" applyFill="1" applyBorder="1" applyAlignment="1">
      <alignment horizontal="center" vertical="center" wrapText="1"/>
    </xf>
    <xf numFmtId="164" fontId="0" fillId="0" borderId="14" xfId="0" applyFill="1" applyBorder="1" applyAlignment="1">
      <alignment/>
    </xf>
    <xf numFmtId="186" fontId="60" fillId="0" borderId="14" xfId="0" applyNumberFormat="1" applyFont="1" applyFill="1" applyBorder="1" applyAlignment="1">
      <alignment horizontal="center" vertical="center" wrapText="1"/>
    </xf>
    <xf numFmtId="183" fontId="54" fillId="0" borderId="0" xfId="0" applyNumberFormat="1" applyFont="1" applyFill="1" applyBorder="1" applyAlignment="1">
      <alignment horizontal="center" vertical="center"/>
    </xf>
    <xf numFmtId="184" fontId="54" fillId="0" borderId="3" xfId="0" applyNumberFormat="1" applyFont="1" applyFill="1" applyBorder="1" applyAlignment="1">
      <alignment horizontal="center" vertical="center"/>
    </xf>
    <xf numFmtId="184" fontId="60" fillId="0" borderId="3" xfId="0" applyNumberFormat="1" applyFont="1" applyFill="1" applyBorder="1" applyAlignment="1">
      <alignment horizontal="center" vertical="center" wrapText="1"/>
    </xf>
    <xf numFmtId="164" fontId="65" fillId="0" borderId="0" xfId="0" applyFont="1" applyFill="1" applyBorder="1" applyAlignment="1">
      <alignment vertical="center"/>
    </xf>
    <xf numFmtId="164" fontId="60" fillId="0" borderId="0" xfId="0" applyFont="1" applyFill="1" applyBorder="1" applyAlignment="1">
      <alignment horizontal="right" vertical="center"/>
    </xf>
    <xf numFmtId="185" fontId="54" fillId="23" borderId="3" xfId="0" applyNumberFormat="1" applyFont="1" applyFill="1" applyBorder="1" applyAlignment="1">
      <alignment horizontal="center" vertical="center" wrapText="1"/>
    </xf>
    <xf numFmtId="180" fontId="54" fillId="0" borderId="0" xfId="0" applyNumberFormat="1" applyFont="1" applyFill="1" applyAlignment="1">
      <alignment vertical="center"/>
    </xf>
    <xf numFmtId="164" fontId="54" fillId="0" borderId="0" xfId="0" applyFont="1" applyFill="1" applyAlignment="1">
      <alignment horizontal="right" vertical="center"/>
    </xf>
    <xf numFmtId="164" fontId="60" fillId="0" borderId="0" xfId="0" applyFont="1" applyFill="1" applyBorder="1" applyAlignment="1">
      <alignment horizontal="left" vertical="center"/>
    </xf>
    <xf numFmtId="164" fontId="60" fillId="0" borderId="12" xfId="0" applyFont="1" applyFill="1" applyBorder="1" applyAlignment="1">
      <alignment horizontal="left" vertical="center" wrapText="1"/>
    </xf>
    <xf numFmtId="164" fontId="64" fillId="0" borderId="3" xfId="0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center" vertical="center" wrapText="1"/>
    </xf>
    <xf numFmtId="164" fontId="64" fillId="0" borderId="3" xfId="0" applyFont="1" applyFill="1" applyBorder="1" applyAlignment="1">
      <alignment horizontal="center" vertical="center" wrapText="1" shrinkToFit="1"/>
    </xf>
    <xf numFmtId="164" fontId="64" fillId="0" borderId="17" xfId="0" applyFont="1" applyFill="1" applyBorder="1" applyAlignment="1">
      <alignment horizontal="center" vertical="center" wrapText="1" shrinkToFit="1"/>
    </xf>
    <xf numFmtId="164" fontId="64" fillId="0" borderId="3" xfId="0" applyFont="1" applyFill="1" applyBorder="1" applyAlignment="1">
      <alignment horizontal="center" vertical="center"/>
    </xf>
    <xf numFmtId="164" fontId="64" fillId="0" borderId="16" xfId="0" applyFont="1" applyFill="1" applyBorder="1" applyAlignment="1">
      <alignment horizontal="center" vertical="center"/>
    </xf>
    <xf numFmtId="185" fontId="64" fillId="0" borderId="3" xfId="0" applyNumberFormat="1" applyFont="1" applyFill="1" applyBorder="1" applyAlignment="1">
      <alignment horizontal="center" vertical="center" wrapText="1"/>
    </xf>
    <xf numFmtId="186" fontId="64" fillId="0" borderId="16" xfId="0" applyNumberFormat="1" applyFont="1" applyFill="1" applyBorder="1" applyAlignment="1">
      <alignment horizontal="center" vertical="center" wrapText="1"/>
    </xf>
    <xf numFmtId="186" fontId="64" fillId="0" borderId="3" xfId="0" applyNumberFormat="1" applyFont="1" applyFill="1" applyBorder="1" applyAlignment="1">
      <alignment horizontal="center" vertical="center" wrapText="1"/>
    </xf>
    <xf numFmtId="164" fontId="60" fillId="0" borderId="3" xfId="0" applyFont="1" applyFill="1" applyBorder="1" applyAlignment="1">
      <alignment horizontal="center" vertical="center" wrapText="1" shrinkToFit="1"/>
    </xf>
    <xf numFmtId="186" fontId="66" fillId="0" borderId="16" xfId="0" applyNumberFormat="1" applyFont="1" applyFill="1" applyBorder="1" applyAlignment="1">
      <alignment horizontal="center" vertical="center" wrapText="1"/>
    </xf>
    <xf numFmtId="186" fontId="66" fillId="0" borderId="3" xfId="0" applyNumberFormat="1" applyFont="1" applyFill="1" applyBorder="1" applyAlignment="1">
      <alignment horizontal="center" vertical="center" wrapText="1"/>
    </xf>
    <xf numFmtId="180" fontId="60" fillId="0" borderId="0" xfId="0" applyNumberFormat="1" applyFont="1" applyFill="1" applyBorder="1" applyAlignment="1">
      <alignment horizontal="center" vertical="center"/>
    </xf>
    <xf numFmtId="164" fontId="54" fillId="0" borderId="19" xfId="0" applyFont="1" applyFill="1" applyBorder="1" applyAlignment="1">
      <alignment horizontal="center" vertical="center" wrapText="1"/>
    </xf>
    <xf numFmtId="184" fontId="64" fillId="0" borderId="3" xfId="0" applyNumberFormat="1" applyFont="1" applyFill="1" applyBorder="1" applyAlignment="1">
      <alignment horizontal="center" vertical="center" wrapText="1" shrinkToFit="1"/>
    </xf>
    <xf numFmtId="164" fontId="64" fillId="0" borderId="3" xfId="0" applyFont="1" applyFill="1" applyBorder="1" applyAlignment="1">
      <alignment horizontal="left" vertical="center" wrapText="1" shrinkToFit="1"/>
    </xf>
    <xf numFmtId="164" fontId="64" fillId="0" borderId="3" xfId="0" applyFont="1" applyFill="1" applyBorder="1" applyAlignment="1">
      <alignment horizontal="left" vertical="center" wrapText="1"/>
    </xf>
    <xf numFmtId="165" fontId="64" fillId="0" borderId="3" xfId="0" applyNumberFormat="1" applyFont="1" applyFill="1" applyBorder="1" applyAlignment="1">
      <alignment horizontal="left" vertical="center" wrapText="1"/>
    </xf>
    <xf numFmtId="183" fontId="64" fillId="0" borderId="3" xfId="0" applyNumberFormat="1" applyFont="1" applyFill="1" applyBorder="1" applyAlignment="1">
      <alignment horizontal="right" wrapText="1"/>
    </xf>
    <xf numFmtId="183" fontId="60" fillId="23" borderId="3" xfId="0" applyNumberFormat="1" applyFont="1" applyFill="1" applyBorder="1" applyAlignment="1">
      <alignment horizontal="right" wrapText="1" shrinkToFit="1"/>
    </xf>
    <xf numFmtId="164" fontId="62" fillId="0" borderId="0" xfId="0" applyFont="1" applyFill="1" applyAlignment="1">
      <alignment horizontal="right" vertical="center"/>
    </xf>
    <xf numFmtId="165" fontId="54" fillId="22" borderId="3" xfId="0" applyNumberFormat="1" applyFont="1" applyFill="1" applyBorder="1" applyAlignment="1">
      <alignment horizontal="center" vertical="center" wrapText="1"/>
    </xf>
    <xf numFmtId="184" fontId="60" fillId="0" borderId="3" xfId="0" applyNumberFormat="1" applyFont="1" applyFill="1" applyBorder="1" applyAlignment="1">
      <alignment horizontal="left" vertical="center" wrapText="1"/>
    </xf>
    <xf numFmtId="181" fontId="54" fillId="23" borderId="3" xfId="0" applyNumberFormat="1" applyFont="1" applyFill="1" applyBorder="1" applyAlignment="1">
      <alignment horizontal="center" vertical="center" wrapText="1"/>
    </xf>
    <xf numFmtId="181" fontId="54" fillId="0" borderId="3" xfId="0" applyNumberFormat="1" applyFont="1" applyFill="1" applyBorder="1" applyAlignment="1">
      <alignment horizontal="center" vertical="center" wrapText="1"/>
    </xf>
    <xf numFmtId="181" fontId="54" fillId="0" borderId="0" xfId="0" applyNumberFormat="1" applyFont="1" applyFill="1" applyBorder="1" applyAlignment="1">
      <alignment horizontal="center" vertical="center" wrapText="1"/>
    </xf>
    <xf numFmtId="164" fontId="63" fillId="0" borderId="0" xfId="0" applyFont="1" applyFill="1" applyAlignment="1">
      <alignment vertical="center"/>
    </xf>
    <xf numFmtId="164" fontId="63" fillId="0" borderId="0" xfId="0" applyFont="1" applyFill="1" applyAlignment="1">
      <alignment/>
    </xf>
    <xf numFmtId="164" fontId="63" fillId="0" borderId="0" xfId="0" applyFont="1" applyFill="1" applyAlignment="1">
      <alignment horizontal="center" vertical="center"/>
    </xf>
    <xf numFmtId="184" fontId="54" fillId="22" borderId="3" xfId="0" applyNumberFormat="1" applyFont="1" applyFill="1" applyBorder="1" applyAlignment="1">
      <alignment horizontal="center" vertical="center" wrapText="1"/>
    </xf>
    <xf numFmtId="184" fontId="64" fillId="22" borderId="3" xfId="0" applyNumberFormat="1" applyFont="1" applyFill="1" applyBorder="1" applyAlignment="1">
      <alignment horizontal="left" vertical="center" wrapText="1"/>
    </xf>
    <xf numFmtId="185" fontId="54" fillId="22" borderId="3" xfId="0" applyNumberFormat="1" applyFont="1" applyFill="1" applyBorder="1" applyAlignment="1">
      <alignment horizontal="center" vertical="center" wrapText="1"/>
    </xf>
    <xf numFmtId="184" fontId="54" fillId="0" borderId="3" xfId="0" applyNumberFormat="1" applyFont="1" applyFill="1" applyBorder="1" applyAlignment="1">
      <alignment horizontal="left" vertical="center" wrapText="1"/>
    </xf>
    <xf numFmtId="165" fontId="60" fillId="0" borderId="3" xfId="0" applyNumberFormat="1" applyFont="1" applyFill="1" applyBorder="1" applyAlignment="1">
      <alignment horizontal="center" vertical="center" wrapText="1"/>
    </xf>
    <xf numFmtId="164" fontId="54" fillId="0" borderId="0" xfId="0" applyFont="1" applyFill="1" applyAlignment="1">
      <alignment/>
    </xf>
    <xf numFmtId="164" fontId="54" fillId="0" borderId="0" xfId="0" applyFont="1" applyFill="1" applyBorder="1" applyAlignment="1">
      <alignment horizontal="center"/>
    </xf>
    <xf numFmtId="164" fontId="54" fillId="0" borderId="0" xfId="0" applyFont="1" applyFill="1" applyBorder="1" applyAlignment="1">
      <alignment/>
    </xf>
    <xf numFmtId="164" fontId="57" fillId="0" borderId="0" xfId="0" applyFont="1" applyFill="1" applyAlignment="1">
      <alignment horizontal="center" vertical="center"/>
    </xf>
    <xf numFmtId="164" fontId="54" fillId="0" borderId="0" xfId="0" applyFont="1" applyFill="1" applyAlignment="1">
      <alignment vertical="center" wrapText="1" shrinkToFit="1"/>
    </xf>
    <xf numFmtId="164" fontId="54" fillId="0" borderId="0" xfId="0" applyFont="1" applyFill="1" applyBorder="1" applyAlignment="1">
      <alignment vertical="center" wrapText="1" shrinkToFit="1"/>
    </xf>
    <xf numFmtId="164" fontId="67" fillId="0" borderId="0" xfId="0" applyFont="1" applyFill="1" applyBorder="1" applyAlignment="1">
      <alignment vertical="center" wrapText="1"/>
    </xf>
    <xf numFmtId="164" fontId="59" fillId="0" borderId="0" xfId="0" applyFont="1" applyFill="1" applyAlignment="1">
      <alignment vertical="center"/>
    </xf>
  </cellXfs>
  <cellStyles count="3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1 3" xfId="27"/>
    <cellStyle name="20% - Акцент2 2" xfId="28"/>
    <cellStyle name="20% - Акцент2 3" xfId="29"/>
    <cellStyle name="20% - Акцент3 2" xfId="30"/>
    <cellStyle name="20% - Акцент3 3" xfId="31"/>
    <cellStyle name="20% - Акцент4 2" xfId="32"/>
    <cellStyle name="20% - Акцент4 3" xfId="33"/>
    <cellStyle name="20% - Акцент5 2" xfId="34"/>
    <cellStyle name="20% - Акцент5 3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 2" xfId="44"/>
    <cellStyle name="40% - Акцент1 3" xfId="45"/>
    <cellStyle name="40% - Акцент2 2" xfId="46"/>
    <cellStyle name="40% - Акцент2 3" xfId="47"/>
    <cellStyle name="40% - Акцент3 2" xfId="48"/>
    <cellStyle name="40% - Акцент3 3" xfId="49"/>
    <cellStyle name="40% - Акцент4 2" xfId="50"/>
    <cellStyle name="40% - Акцент4 3" xfId="51"/>
    <cellStyle name="40% - Акцент5 2" xfId="52"/>
    <cellStyle name="40% - Акцент5 3" xfId="53"/>
    <cellStyle name="40% - Акцент6 2" xfId="54"/>
    <cellStyle name="40% - Акцент6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3" xfId="63"/>
    <cellStyle name="60% - Акцент2 2" xfId="64"/>
    <cellStyle name="60% - Акцент2 3" xfId="65"/>
    <cellStyle name="60% - Акцент3 2" xfId="66"/>
    <cellStyle name="60% - Акцент3 3" xfId="67"/>
    <cellStyle name="60% - Акцент4 2" xfId="68"/>
    <cellStyle name="60% - Акцент4 3" xfId="69"/>
    <cellStyle name="60% - Акцент5 2" xfId="70"/>
    <cellStyle name="60% - Акцент5 3" xfId="71"/>
    <cellStyle name="60% - Акцент6 2" xfId="72"/>
    <cellStyle name="60% - Акцент6 3" xfId="73"/>
    <cellStyle name="_Fakt_2" xfId="74"/>
    <cellStyle name="_rozhufrovka 2009" xfId="75"/>
    <cellStyle name="_АТиСТ 5а МТР липень 2008" xfId="76"/>
    <cellStyle name="_ПРГК сводний_" xfId="77"/>
    <cellStyle name="_УТГ" xfId="78"/>
    <cellStyle name="_Феодосия 5а МТР липень 2008" xfId="79"/>
    <cellStyle name="_ХТГ довідка." xfId="80"/>
    <cellStyle name="_Шебелинка 5а МТР липень 2008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-Hide" xfId="166"/>
    <cellStyle name="Level3-Hide 2" xfId="167"/>
    <cellStyle name="Level3-Numbers" xfId="168"/>
    <cellStyle name="Level3-Numbers 2" xfId="169"/>
    <cellStyle name="Level3-Numbers 3" xfId="170"/>
    <cellStyle name="Level3-Numbers-Hide" xfId="171"/>
    <cellStyle name="Level3-Numbers_План департамент_2010_1207" xfId="172"/>
    <cellStyle name="Level3_План департамент_2010_1207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rmal_GSE DCF_Model_31_07_09 final" xfId="201"/>
    <cellStyle name="Note" xfId="202"/>
    <cellStyle name="Number-Cells" xfId="203"/>
    <cellStyle name="Number-Cells-Column2" xfId="204"/>
    <cellStyle name="Number-Cells-Column5" xfId="205"/>
    <cellStyle name="Output" xfId="206"/>
    <cellStyle name="Row-Header" xfId="207"/>
    <cellStyle name="Row-Header 2" xfId="208"/>
    <cellStyle name="Title" xfId="209"/>
    <cellStyle name="Total" xfId="210"/>
    <cellStyle name="Warning Text" xfId="211"/>
    <cellStyle name="Акцент1 2" xfId="212"/>
    <cellStyle name="Акцент1 3" xfId="213"/>
    <cellStyle name="Акцент2 2" xfId="214"/>
    <cellStyle name="Акцент2 3" xfId="215"/>
    <cellStyle name="Акцент3 2" xfId="216"/>
    <cellStyle name="Акцент3 3" xfId="217"/>
    <cellStyle name="Акцент4 2" xfId="218"/>
    <cellStyle name="Акцент4 3" xfId="219"/>
    <cellStyle name="Акцент5 2" xfId="220"/>
    <cellStyle name="Акцент5 3" xfId="221"/>
    <cellStyle name="Акцент6 2" xfId="222"/>
    <cellStyle name="Акцент6 3" xfId="223"/>
    <cellStyle name="Ввод  2" xfId="224"/>
    <cellStyle name="Ввод  3" xfId="225"/>
    <cellStyle name="Вывод 2" xfId="226"/>
    <cellStyle name="Вывод 3" xfId="227"/>
    <cellStyle name="Вычисление 2" xfId="228"/>
    <cellStyle name="Вычисление 3" xfId="229"/>
    <cellStyle name="Денежный 2" xfId="230"/>
    <cellStyle name="Заголовок 1 2" xfId="231"/>
    <cellStyle name="Заголовок 1 3" xfId="232"/>
    <cellStyle name="Заголовок 2 2" xfId="233"/>
    <cellStyle name="Заголовок 2 3" xfId="234"/>
    <cellStyle name="Заголовок 3 2" xfId="235"/>
    <cellStyle name="Заголовок 3 3" xfId="236"/>
    <cellStyle name="Заголовок 4 2" xfId="237"/>
    <cellStyle name="Заголовок 4 3" xfId="238"/>
    <cellStyle name="Итог 2" xfId="239"/>
    <cellStyle name="Итог 3" xfId="240"/>
    <cellStyle name="Контрольная ячейка 2" xfId="241"/>
    <cellStyle name="Контрольная ячейка 3" xfId="242"/>
    <cellStyle name="Название 2" xfId="243"/>
    <cellStyle name="Название 3" xfId="244"/>
    <cellStyle name="Нейтральный 2" xfId="245"/>
    <cellStyle name="Нейтральный 3" xfId="246"/>
    <cellStyle name="Обычный 10" xfId="247"/>
    <cellStyle name="Обычный 11" xfId="248"/>
    <cellStyle name="Обычный 12" xfId="249"/>
    <cellStyle name="Обычный 13" xfId="250"/>
    <cellStyle name="Обычный 14" xfId="251"/>
    <cellStyle name="Обычный 15" xfId="252"/>
    <cellStyle name="Обычный 16" xfId="253"/>
    <cellStyle name="Обычный 17" xfId="254"/>
    <cellStyle name="Обычный 18" xfId="255"/>
    <cellStyle name="Обычный 2" xfId="256"/>
    <cellStyle name="Обычный 2 10" xfId="257"/>
    <cellStyle name="Обычный 2 11" xfId="258"/>
    <cellStyle name="Обычный 2 12" xfId="259"/>
    <cellStyle name="Обычный 2 13" xfId="260"/>
    <cellStyle name="Обычный 2 14" xfId="261"/>
    <cellStyle name="Обычный 2 15" xfId="262"/>
    <cellStyle name="Обычный 2 16" xfId="263"/>
    <cellStyle name="Обычный 2 2" xfId="264"/>
    <cellStyle name="Обычный 2 2 2" xfId="265"/>
    <cellStyle name="Обычный 2 2 3" xfId="266"/>
    <cellStyle name="Обычный 2 2_Расшифровка прочих" xfId="267"/>
    <cellStyle name="Обычный 2 3" xfId="268"/>
    <cellStyle name="Обычный 2 4" xfId="269"/>
    <cellStyle name="Обычный 2 5" xfId="270"/>
    <cellStyle name="Обычный 2 6" xfId="271"/>
    <cellStyle name="Обычный 2 7" xfId="272"/>
    <cellStyle name="Обычный 2 8" xfId="273"/>
    <cellStyle name="Обычный 2 9" xfId="274"/>
    <cellStyle name="Обычный 2_2604-2010" xfId="275"/>
    <cellStyle name="Обычный 3" xfId="276"/>
    <cellStyle name="Обычный 3 10" xfId="277"/>
    <cellStyle name="Обычный 3 11" xfId="278"/>
    <cellStyle name="Обычный 3 12" xfId="279"/>
    <cellStyle name="Обычный 3 13" xfId="280"/>
    <cellStyle name="Обычный 3 14" xfId="281"/>
    <cellStyle name="Обычный 3 2" xfId="282"/>
    <cellStyle name="Обычный 3 3" xfId="283"/>
    <cellStyle name="Обычный 3 4" xfId="284"/>
    <cellStyle name="Обычный 3 5" xfId="285"/>
    <cellStyle name="Обычный 3 6" xfId="286"/>
    <cellStyle name="Обычный 3 7" xfId="287"/>
    <cellStyle name="Обычный 3 8" xfId="288"/>
    <cellStyle name="Обычный 3 9" xfId="289"/>
    <cellStyle name="Обычный 3_Дефицит_7 млрд_0608_бс" xfId="290"/>
    <cellStyle name="Обычный 4" xfId="291"/>
    <cellStyle name="Обычный 5" xfId="292"/>
    <cellStyle name="Обычный 5 2" xfId="293"/>
    <cellStyle name="Обычный 6" xfId="294"/>
    <cellStyle name="Обычный 6 2" xfId="295"/>
    <cellStyle name="Обычный 6 3" xfId="296"/>
    <cellStyle name="Обычный 6 4" xfId="297"/>
    <cellStyle name="Обычный 6_Дефицит_7 млрд_0608_бс" xfId="298"/>
    <cellStyle name="Обычный 7" xfId="299"/>
    <cellStyle name="Обычный 7 2" xfId="300"/>
    <cellStyle name="Обычный 8" xfId="301"/>
    <cellStyle name="Обычный 9" xfId="302"/>
    <cellStyle name="Обычный 9 2" xfId="303"/>
    <cellStyle name="Плохой 2" xfId="304"/>
    <cellStyle name="Плохой 3" xfId="305"/>
    <cellStyle name="Пояснение 2" xfId="306"/>
    <cellStyle name="Пояснение 3" xfId="307"/>
    <cellStyle name="Примечание 2" xfId="308"/>
    <cellStyle name="Примечание 3" xfId="309"/>
    <cellStyle name="Процентный 2" xfId="310"/>
    <cellStyle name="Процентный 2 10" xfId="311"/>
    <cellStyle name="Процентный 2 11" xfId="312"/>
    <cellStyle name="Процентный 2 12" xfId="313"/>
    <cellStyle name="Процентный 2 13" xfId="314"/>
    <cellStyle name="Процентный 2 14" xfId="315"/>
    <cellStyle name="Процентный 2 15" xfId="316"/>
    <cellStyle name="Процентный 2 16" xfId="317"/>
    <cellStyle name="Процентный 2 2" xfId="318"/>
    <cellStyle name="Процентный 2 3" xfId="319"/>
    <cellStyle name="Процентный 2 4" xfId="320"/>
    <cellStyle name="Процентный 2 5" xfId="321"/>
    <cellStyle name="Процентный 2 6" xfId="322"/>
    <cellStyle name="Процентный 2 7" xfId="323"/>
    <cellStyle name="Процентный 2 8" xfId="324"/>
    <cellStyle name="Процентный 2 9" xfId="325"/>
    <cellStyle name="Процентный 3" xfId="326"/>
    <cellStyle name="Процентный 4" xfId="327"/>
    <cellStyle name="Процентный 4 2" xfId="328"/>
    <cellStyle name="Связанная ячейка 2" xfId="329"/>
    <cellStyle name="Связанная ячейка 3" xfId="330"/>
    <cellStyle name="Стиль 1" xfId="331"/>
    <cellStyle name="Стиль 1 2" xfId="332"/>
    <cellStyle name="Стиль 1 3" xfId="333"/>
    <cellStyle name="Стиль 1 4" xfId="334"/>
    <cellStyle name="Стиль 1 5" xfId="335"/>
    <cellStyle name="Стиль 1 6" xfId="336"/>
    <cellStyle name="Стиль 1 7" xfId="337"/>
    <cellStyle name="Текст предупреждения 2" xfId="338"/>
    <cellStyle name="Текст предупреждения 3" xfId="339"/>
    <cellStyle name="Тысячи [0]_1.62" xfId="340"/>
    <cellStyle name="Тысячи_1.62" xfId="341"/>
    <cellStyle name="Финансовый 2" xfId="342"/>
    <cellStyle name="Финансовый 2 10" xfId="343"/>
    <cellStyle name="Финансовый 2 11" xfId="344"/>
    <cellStyle name="Финансовый 2 12" xfId="345"/>
    <cellStyle name="Финансовый 2 13" xfId="346"/>
    <cellStyle name="Финансовый 2 14" xfId="347"/>
    <cellStyle name="Финансовый 2 15" xfId="348"/>
    <cellStyle name="Финансовый 2 16" xfId="349"/>
    <cellStyle name="Финансовый 2 17" xfId="350"/>
    <cellStyle name="Финансовый 2 2" xfId="351"/>
    <cellStyle name="Финансовый 2 3" xfId="352"/>
    <cellStyle name="Финансовый 2 4" xfId="353"/>
    <cellStyle name="Финансовый 2 5" xfId="354"/>
    <cellStyle name="Финансовый 2 6" xfId="355"/>
    <cellStyle name="Финансовый 2 7" xfId="356"/>
    <cellStyle name="Финансовый 2 8" xfId="357"/>
    <cellStyle name="Финансовый 2 9" xfId="358"/>
    <cellStyle name="Финансовый 3" xfId="359"/>
    <cellStyle name="Финансовый 3 2" xfId="360"/>
    <cellStyle name="Финансовый 4" xfId="361"/>
    <cellStyle name="Финансовый 4 2" xfId="362"/>
    <cellStyle name="Финансовый 4 3" xfId="363"/>
    <cellStyle name="Финансовый 5" xfId="364"/>
    <cellStyle name="Финансовый 6" xfId="365"/>
    <cellStyle name="Финансовый 7" xfId="366"/>
    <cellStyle name="Хороший 2" xfId="367"/>
    <cellStyle name="Хороший 3" xfId="368"/>
    <cellStyle name="Ю" xfId="369"/>
    <cellStyle name="Ю-FreeSet_10" xfId="370"/>
    <cellStyle name="числовой" xfId="3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externalLink" Target="externalLinks/externalLink33.xml" /><Relationship Id="rId44" Type="http://schemas.openxmlformats.org/officeDocument/2006/relationships/externalLink" Target="externalLinks/externalLink34.xml" /><Relationship Id="rId45" Type="http://schemas.openxmlformats.org/officeDocument/2006/relationships/externalLink" Target="externalLinks/externalLink35.xml" /><Relationship Id="rId46" Type="http://schemas.openxmlformats.org/officeDocument/2006/relationships/externalLink" Target="externalLinks/externalLink36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WORK/S2/VICTOR/%252525252525D0%25252525252592%252525252525D0%25252525252592%252525252525D0%2525252525259F/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%252525252525D0%2525252525259C%252525252525D0%252525252525BE%252525252525D0%252525252525B8%25252525252520%252525252525D0%252525252525B4%252525252525D0%252525252525BE%252525252525D0%252525252525BA%252525252525D1%25252525252583%252525252525D0%252525252525BC%252525252525D0%252525252525B5%252525252525D0%252525252525BD%252525252525D1%25252525252582%252525252525D1%2525252525258B/Sergey/%252525252525D0%2525252525259F%252525252525D1%25252525252580%252525252525D0%252525252525BE%252525252525D0%252525252525B3%252525252525D0%252525252525BD%252525252525D0%252525252525BE%252525252525D0%252525252525B7/%252525252525D0%252525252525A0%252525252525D0%252525252525B0%252525252525D0%252525252525B1%252525252525D0%252525252525BE%252525252525D1%25252525252587%252525252525D0%252525252525B8%252525252525D0%252525252525B5%25252525252520%252525252525D1%25252525252582%252525252525D0%252525252525B0%252525252525D0%252525252525B1%252525252525D0%252525252525BB%252525252525D0%252525252525B8%252525252525D1%25252525252586%252525252525D1%2525252525258B/new/zveden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270"/>
  <sheetViews>
    <sheetView tabSelected="1" zoomScale="75" zoomScaleNormal="75" zoomScaleSheetLayoutView="69" workbookViewId="0" topLeftCell="C37">
      <selection activeCell="G61" sqref="G61"/>
    </sheetView>
  </sheetViews>
  <sheetFormatPr defaultColWidth="9.00390625" defaultRowHeight="12.75"/>
  <cols>
    <col min="1" max="1" width="73.25390625" style="1" customWidth="1"/>
    <col min="2" max="2" width="15.25390625" style="2" customWidth="1"/>
    <col min="3" max="5" width="18.00390625" style="2" customWidth="1"/>
    <col min="6" max="6" width="16.75390625" style="1" customWidth="1"/>
    <col min="7" max="7" width="19.50390625" style="1" customWidth="1"/>
    <col min="8" max="8" width="14.125" style="1" customWidth="1"/>
    <col min="9" max="9" width="16.75390625" style="1" customWidth="1"/>
    <col min="10" max="10" width="16.00390625" style="1" customWidth="1"/>
    <col min="11" max="11" width="10.00390625" style="1" customWidth="1"/>
    <col min="12" max="12" width="9.625" style="1" customWidth="1"/>
    <col min="13" max="14" width="9.125" style="1" customWidth="1"/>
    <col min="15" max="15" width="10.625" style="1" customWidth="1"/>
    <col min="16" max="16384" width="9.125" style="1" customWidth="1"/>
  </cols>
  <sheetData>
    <row r="1" spans="1:10" s="1" customFormat="1" ht="18.75" customHeight="1">
      <c r="A1" s="1" t="s">
        <v>0</v>
      </c>
      <c r="B1" s="3"/>
      <c r="C1" s="2"/>
      <c r="G1" s="4" t="s">
        <v>1</v>
      </c>
      <c r="H1" s="4"/>
      <c r="I1" s="4"/>
      <c r="J1" s="4"/>
    </row>
    <row r="2" spans="2:10" s="1" customFormat="1" ht="12.75">
      <c r="B2" s="3"/>
      <c r="C2" s="2"/>
      <c r="G2" s="4" t="s">
        <v>2</v>
      </c>
      <c r="H2" s="4"/>
      <c r="I2" s="4"/>
      <c r="J2" s="4"/>
    </row>
    <row r="3" spans="1:10" ht="18.75" customHeight="1">
      <c r="A3" s="5"/>
      <c r="B3" s="5"/>
      <c r="D3" s="3"/>
      <c r="E3" s="3"/>
      <c r="F3" s="3"/>
      <c r="G3" s="4" t="s">
        <v>3</v>
      </c>
      <c r="H3" s="4"/>
      <c r="I3" s="4"/>
      <c r="J3" s="4"/>
    </row>
    <row r="4" spans="1:10" ht="18.75" customHeight="1">
      <c r="A4" s="2" t="s">
        <v>4</v>
      </c>
      <c r="D4" s="3"/>
      <c r="E4" s="3"/>
      <c r="F4" s="3"/>
      <c r="G4" s="6" t="s">
        <v>5</v>
      </c>
      <c r="H4" s="6"/>
      <c r="I4" s="6"/>
      <c r="J4" s="6"/>
    </row>
    <row r="5" spans="1:10" ht="18.75" customHeight="1">
      <c r="A5" s="7"/>
      <c r="B5" s="7"/>
      <c r="D5" s="3"/>
      <c r="E5" s="3"/>
      <c r="F5" s="3"/>
      <c r="G5" s="4" t="s">
        <v>6</v>
      </c>
      <c r="H5" s="4"/>
      <c r="I5" s="4"/>
      <c r="J5" s="4"/>
    </row>
    <row r="6" spans="1:10" ht="18.75" customHeight="1">
      <c r="A6" s="2"/>
      <c r="D6" s="3"/>
      <c r="E6" s="3"/>
      <c r="F6" s="3"/>
      <c r="G6" s="8"/>
      <c r="H6" s="8"/>
      <c r="I6" s="8"/>
      <c r="J6" s="8"/>
    </row>
    <row r="7" spans="1:10" ht="18.75" customHeight="1">
      <c r="A7" s="2"/>
      <c r="D7" s="3"/>
      <c r="E7" s="3"/>
      <c r="F7" s="3"/>
      <c r="G7" s="8"/>
      <c r="H7" s="8"/>
      <c r="I7" s="8"/>
      <c r="J7" s="8"/>
    </row>
    <row r="8" spans="1:10" ht="18.75" customHeight="1">
      <c r="A8" s="2" t="s">
        <v>7</v>
      </c>
      <c r="D8" s="3"/>
      <c r="E8" s="3"/>
      <c r="F8" s="3"/>
      <c r="G8" s="8"/>
      <c r="H8" s="8"/>
      <c r="I8" s="8"/>
      <c r="J8" s="8"/>
    </row>
    <row r="9" spans="6:10" ht="18.75" customHeight="1">
      <c r="F9" s="9"/>
      <c r="G9" s="8" t="s">
        <v>8</v>
      </c>
      <c r="H9" s="8"/>
      <c r="I9" s="8"/>
      <c r="J9" s="8"/>
    </row>
    <row r="10" spans="1:10" ht="18.75" customHeight="1">
      <c r="A10" s="2"/>
      <c r="C10" s="10"/>
      <c r="D10" s="9"/>
      <c r="E10" s="9"/>
      <c r="F10" s="9"/>
      <c r="G10" s="11" t="s">
        <v>9</v>
      </c>
      <c r="H10" s="11"/>
      <c r="I10" s="11"/>
      <c r="J10" s="11"/>
    </row>
    <row r="11" spans="1:10" ht="18.75" customHeight="1">
      <c r="A11" s="12"/>
      <c r="B11" s="12"/>
      <c r="C11" s="13"/>
      <c r="D11" s="13"/>
      <c r="E11" s="13"/>
      <c r="F11" s="14"/>
      <c r="G11" s="15" t="s">
        <v>10</v>
      </c>
      <c r="H11" s="15"/>
      <c r="I11" s="15"/>
      <c r="J11" s="15"/>
    </row>
    <row r="12" spans="1:10" ht="20.25" customHeight="1">
      <c r="A12" s="2" t="s">
        <v>11</v>
      </c>
      <c r="D12" s="1"/>
      <c r="E12" s="1"/>
      <c r="F12" s="16"/>
      <c r="G12" s="11" t="s">
        <v>12</v>
      </c>
      <c r="H12" s="11"/>
      <c r="I12" s="11"/>
      <c r="J12" s="11"/>
    </row>
    <row r="13" spans="1:10" ht="19.5" customHeight="1">
      <c r="A13" s="7"/>
      <c r="B13" s="7"/>
      <c r="F13" s="3"/>
      <c r="G13" s="15" t="s">
        <v>13</v>
      </c>
      <c r="H13" s="15"/>
      <c r="I13" s="15"/>
      <c r="J13" s="15"/>
    </row>
    <row r="14" spans="1:10" ht="19.5" customHeight="1">
      <c r="A14" s="2"/>
      <c r="F14" s="3"/>
      <c r="G14" s="11"/>
      <c r="H14" s="11"/>
      <c r="I14" s="11"/>
      <c r="J14" s="11"/>
    </row>
    <row r="15" spans="1:10" ht="19.5" customHeight="1">
      <c r="A15" s="2"/>
      <c r="C15" s="10"/>
      <c r="D15" s="3"/>
      <c r="E15" s="3"/>
      <c r="F15" s="3"/>
      <c r="G15" s="17" t="s">
        <v>14</v>
      </c>
      <c r="H15" s="17"/>
      <c r="I15" s="17"/>
      <c r="J15" s="17"/>
    </row>
    <row r="16" spans="1:10" ht="16.5" customHeight="1">
      <c r="A16" s="2" t="s">
        <v>7</v>
      </c>
      <c r="C16" s="10"/>
      <c r="D16" s="3"/>
      <c r="E16" s="3"/>
      <c r="F16" s="3"/>
      <c r="G16" s="8"/>
      <c r="H16" s="8"/>
      <c r="I16" s="8"/>
      <c r="J16" s="8"/>
    </row>
    <row r="17" spans="1:10" ht="16.5" customHeight="1">
      <c r="A17" s="2"/>
      <c r="C17" s="10"/>
      <c r="D17" s="3"/>
      <c r="E17" s="3"/>
      <c r="F17" s="3"/>
      <c r="G17" s="8"/>
      <c r="H17" s="8"/>
      <c r="I17" s="8"/>
      <c r="J17" s="8"/>
    </row>
    <row r="18" spans="1:10" ht="18.75" customHeight="1">
      <c r="A18" s="2"/>
      <c r="D18" s="3"/>
      <c r="E18" s="3"/>
      <c r="F18" s="3"/>
      <c r="G18" s="2" t="s">
        <v>7</v>
      </c>
      <c r="H18" s="2"/>
      <c r="I18" s="2"/>
      <c r="J18" s="2"/>
    </row>
    <row r="19" spans="4:10" ht="15.75" customHeight="1">
      <c r="D19" s="3"/>
      <c r="E19" s="3"/>
      <c r="F19" s="3"/>
      <c r="I19" s="2"/>
      <c r="J19" s="2"/>
    </row>
    <row r="20" spans="1:10" ht="15.75" customHeight="1">
      <c r="A20" s="11"/>
      <c r="B20" s="11"/>
      <c r="F20" s="16"/>
      <c r="G20" s="2"/>
      <c r="H20" s="2"/>
      <c r="I20" s="2"/>
      <c r="J20" s="2"/>
    </row>
    <row r="21" spans="1:7" ht="12.75">
      <c r="A21" s="18" t="s">
        <v>15</v>
      </c>
      <c r="B21" s="18"/>
      <c r="F21" s="16"/>
      <c r="G21" s="1" t="s">
        <v>16</v>
      </c>
    </row>
    <row r="22" spans="1:10" ht="18.75" customHeight="1">
      <c r="A22" s="19"/>
      <c r="B22" s="19"/>
      <c r="F22" s="16"/>
      <c r="G22" s="11" t="s">
        <v>9</v>
      </c>
      <c r="H22" s="11"/>
      <c r="I22" s="11"/>
      <c r="J22" s="11"/>
    </row>
    <row r="23" spans="1:10" ht="15.75" customHeight="1">
      <c r="A23" s="2"/>
      <c r="F23" s="16"/>
      <c r="G23" s="15" t="s">
        <v>17</v>
      </c>
      <c r="H23" s="20"/>
      <c r="I23" s="20"/>
      <c r="J23" s="20"/>
    </row>
    <row r="24" spans="6:10" ht="15.75" customHeight="1">
      <c r="F24" s="16"/>
      <c r="G24" s="11" t="s">
        <v>12</v>
      </c>
      <c r="H24" s="11"/>
      <c r="I24" s="11"/>
      <c r="J24" s="11"/>
    </row>
    <row r="25" spans="1:10" ht="18.75" customHeight="1">
      <c r="A25" s="2" t="s">
        <v>7</v>
      </c>
      <c r="C25" s="21"/>
      <c r="D25" s="22"/>
      <c r="E25" s="22"/>
      <c r="F25" s="16"/>
      <c r="G25" s="20" t="s">
        <v>18</v>
      </c>
      <c r="H25" s="20"/>
      <c r="I25" s="20"/>
      <c r="J25" s="20"/>
    </row>
    <row r="26" spans="2:10" ht="18" customHeight="1">
      <c r="B26" s="23"/>
      <c r="C26" s="21"/>
      <c r="D26" s="22"/>
      <c r="E26" s="22"/>
      <c r="F26" s="16"/>
      <c r="G26" s="24"/>
      <c r="H26" s="24"/>
      <c r="I26" s="24"/>
      <c r="J26" s="24"/>
    </row>
    <row r="27" spans="3:10" s="1" customFormat="1" ht="21" customHeight="1">
      <c r="C27" s="10"/>
      <c r="D27" s="24"/>
      <c r="E27" s="24"/>
      <c r="F27" s="24"/>
      <c r="G27" s="2" t="s">
        <v>7</v>
      </c>
      <c r="H27" s="2"/>
      <c r="I27" s="2"/>
      <c r="J27" s="2"/>
    </row>
    <row r="28" spans="3:6" s="1" customFormat="1" ht="21" customHeight="1">
      <c r="C28" s="10"/>
      <c r="D28" s="24"/>
      <c r="E28" s="24"/>
      <c r="F28" s="24"/>
    </row>
    <row r="29" spans="3:10" s="1" customFormat="1" ht="21" customHeight="1">
      <c r="C29" s="10"/>
      <c r="D29" s="24"/>
      <c r="E29" s="24"/>
      <c r="F29" s="24"/>
      <c r="H29" s="25"/>
      <c r="I29" s="25"/>
      <c r="J29" s="25"/>
    </row>
    <row r="30" spans="2:10" ht="12.75">
      <c r="B30" s="10"/>
      <c r="C30" s="10"/>
      <c r="D30" s="10"/>
      <c r="E30" s="10"/>
      <c r="F30" s="10"/>
      <c r="G30" s="2"/>
      <c r="H30" s="2"/>
      <c r="I30" s="2"/>
      <c r="J30" s="2"/>
    </row>
    <row r="31" spans="1:10" ht="19.5" customHeight="1">
      <c r="A31" s="26"/>
      <c r="B31" s="27"/>
      <c r="C31" s="27"/>
      <c r="D31" s="28"/>
      <c r="E31" s="28"/>
      <c r="F31" s="28"/>
      <c r="G31" s="29"/>
      <c r="H31" s="30"/>
      <c r="I31" s="31" t="s">
        <v>19</v>
      </c>
      <c r="J31" s="32" t="s">
        <v>20</v>
      </c>
    </row>
    <row r="32" spans="1:10" ht="19.5" customHeight="1">
      <c r="A32" s="33" t="s">
        <v>21</v>
      </c>
      <c r="B32" s="28" t="s">
        <v>22</v>
      </c>
      <c r="C32" s="28"/>
      <c r="D32" s="28"/>
      <c r="E32" s="28"/>
      <c r="F32" s="28"/>
      <c r="G32" s="34"/>
      <c r="H32" s="35"/>
      <c r="I32" s="36" t="s">
        <v>23</v>
      </c>
      <c r="J32" s="32">
        <v>32927653</v>
      </c>
    </row>
    <row r="33" spans="1:10" ht="19.5" customHeight="1">
      <c r="A33" s="33" t="s">
        <v>24</v>
      </c>
      <c r="B33" s="28" t="s">
        <v>25</v>
      </c>
      <c r="C33" s="28"/>
      <c r="D33" s="28"/>
      <c r="E33" s="28"/>
      <c r="F33" s="28"/>
      <c r="G33" s="29"/>
      <c r="H33" s="30"/>
      <c r="I33" s="36" t="s">
        <v>26</v>
      </c>
      <c r="J33" s="32"/>
    </row>
    <row r="34" spans="1:10" ht="19.5" customHeight="1">
      <c r="A34" s="33" t="s">
        <v>27</v>
      </c>
      <c r="B34" s="28" t="s">
        <v>28</v>
      </c>
      <c r="C34" s="28"/>
      <c r="D34" s="28"/>
      <c r="E34" s="28"/>
      <c r="F34" s="28"/>
      <c r="G34" s="29"/>
      <c r="H34" s="30"/>
      <c r="I34" s="36" t="s">
        <v>29</v>
      </c>
      <c r="J34" s="32">
        <v>5110800000</v>
      </c>
    </row>
    <row r="35" spans="1:10" ht="19.5" customHeight="1">
      <c r="A35" s="33" t="s">
        <v>30</v>
      </c>
      <c r="B35" s="28" t="s">
        <v>31</v>
      </c>
      <c r="C35" s="28"/>
      <c r="D35" s="28"/>
      <c r="E35" s="28"/>
      <c r="F35" s="28"/>
      <c r="G35" s="34"/>
      <c r="H35" s="35"/>
      <c r="I35" s="36" t="s">
        <v>32</v>
      </c>
      <c r="J35" s="32"/>
    </row>
    <row r="36" spans="1:10" ht="19.5" customHeight="1">
      <c r="A36" s="33" t="s">
        <v>33</v>
      </c>
      <c r="B36" s="37" t="s">
        <v>34</v>
      </c>
      <c r="C36" s="37"/>
      <c r="D36" s="37"/>
      <c r="E36" s="37"/>
      <c r="F36" s="37"/>
      <c r="G36" s="34"/>
      <c r="H36" s="35"/>
      <c r="I36" s="36" t="s">
        <v>35</v>
      </c>
      <c r="J36" s="32">
        <v>150</v>
      </c>
    </row>
    <row r="37" spans="1:10" ht="19.5" customHeight="1">
      <c r="A37" s="33" t="s">
        <v>36</v>
      </c>
      <c r="B37" s="37" t="s">
        <v>37</v>
      </c>
      <c r="C37" s="37"/>
      <c r="D37" s="37"/>
      <c r="E37" s="37"/>
      <c r="F37" s="37"/>
      <c r="G37" s="34"/>
      <c r="H37" s="38"/>
      <c r="I37" s="39" t="s">
        <v>38</v>
      </c>
      <c r="J37" s="32" t="s">
        <v>39</v>
      </c>
    </row>
    <row r="38" spans="1:10" ht="19.5" customHeight="1">
      <c r="A38" s="33" t="s">
        <v>40</v>
      </c>
      <c r="B38" s="28" t="s">
        <v>41</v>
      </c>
      <c r="C38" s="28"/>
      <c r="D38" s="28"/>
      <c r="E38" s="28"/>
      <c r="F38" s="28"/>
      <c r="G38" s="40" t="s">
        <v>42</v>
      </c>
      <c r="H38" s="40"/>
      <c r="I38" s="40"/>
      <c r="J38" s="41"/>
    </row>
    <row r="39" spans="1:10" ht="19.5" customHeight="1">
      <c r="A39" s="33" t="s">
        <v>43</v>
      </c>
      <c r="B39" s="28" t="s">
        <v>44</v>
      </c>
      <c r="C39" s="28"/>
      <c r="D39" s="28"/>
      <c r="E39" s="28"/>
      <c r="F39" s="28"/>
      <c r="G39" s="40" t="s">
        <v>45</v>
      </c>
      <c r="H39" s="40"/>
      <c r="I39" s="40"/>
      <c r="J39" s="41"/>
    </row>
    <row r="40" spans="1:10" ht="19.5" customHeight="1">
      <c r="A40" s="33" t="s">
        <v>46</v>
      </c>
      <c r="B40" s="28">
        <v>220.3</v>
      </c>
      <c r="C40" s="28"/>
      <c r="D40" s="28"/>
      <c r="E40" s="28"/>
      <c r="F40" s="28"/>
      <c r="G40" s="34"/>
      <c r="H40" s="34"/>
      <c r="I40" s="34"/>
      <c r="J40" s="35"/>
    </row>
    <row r="41" spans="1:10" ht="19.5" customHeight="1">
      <c r="A41" s="33" t="s">
        <v>47</v>
      </c>
      <c r="B41" s="28" t="s">
        <v>48</v>
      </c>
      <c r="C41" s="28"/>
      <c r="D41" s="28"/>
      <c r="E41" s="28"/>
      <c r="F41" s="28"/>
      <c r="G41" s="29"/>
      <c r="H41" s="29"/>
      <c r="I41" s="29"/>
      <c r="J41" s="30"/>
    </row>
    <row r="42" spans="1:10" ht="19.5" customHeight="1">
      <c r="A42" s="33" t="s">
        <v>49</v>
      </c>
      <c r="B42" s="28" t="s">
        <v>50</v>
      </c>
      <c r="C42" s="28"/>
      <c r="D42" s="28"/>
      <c r="E42" s="28"/>
      <c r="F42" s="28"/>
      <c r="G42" s="34"/>
      <c r="H42" s="34"/>
      <c r="I42" s="34"/>
      <c r="J42" s="35"/>
    </row>
    <row r="43" spans="1:10" ht="19.5" customHeight="1">
      <c r="A43" s="33" t="s">
        <v>51</v>
      </c>
      <c r="B43" s="28" t="s">
        <v>52</v>
      </c>
      <c r="C43" s="28"/>
      <c r="D43" s="28"/>
      <c r="E43" s="28"/>
      <c r="F43" s="28"/>
      <c r="G43" s="29"/>
      <c r="H43" s="29"/>
      <c r="I43" s="29"/>
      <c r="J43" s="30"/>
    </row>
    <row r="44" spans="1:10" ht="12.75">
      <c r="A44" s="42" t="s">
        <v>53</v>
      </c>
      <c r="B44" s="42"/>
      <c r="C44" s="42"/>
      <c r="D44" s="42"/>
      <c r="E44" s="42"/>
      <c r="F44" s="42"/>
      <c r="G44" s="42"/>
      <c r="H44" s="42"/>
      <c r="I44" s="42"/>
      <c r="J44" s="42"/>
    </row>
    <row r="45" spans="1:10" ht="9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</row>
    <row r="46" spans="1:10" ht="12.75">
      <c r="A46" s="42" t="s">
        <v>54</v>
      </c>
      <c r="B46" s="42"/>
      <c r="C46" s="42"/>
      <c r="D46" s="42"/>
      <c r="E46" s="42"/>
      <c r="F46" s="42"/>
      <c r="G46" s="42"/>
      <c r="H46" s="42"/>
      <c r="I46" s="42"/>
      <c r="J46" s="42"/>
    </row>
    <row r="47" spans="2:10" ht="12" customHeight="1">
      <c r="B47" s="9"/>
      <c r="C47" s="10"/>
      <c r="D47" s="9"/>
      <c r="E47" s="9"/>
      <c r="F47" s="9"/>
      <c r="G47" s="9"/>
      <c r="H47" s="9"/>
      <c r="I47" s="9"/>
      <c r="J47" s="9"/>
    </row>
    <row r="48" spans="1:10" ht="31.5" customHeight="1">
      <c r="A48" s="32" t="s">
        <v>55</v>
      </c>
      <c r="B48" s="43" t="s">
        <v>56</v>
      </c>
      <c r="C48" s="43" t="s">
        <v>57</v>
      </c>
      <c r="D48" s="43" t="s">
        <v>58</v>
      </c>
      <c r="E48" s="44" t="s">
        <v>59</v>
      </c>
      <c r="F48" s="43" t="s">
        <v>60</v>
      </c>
      <c r="G48" s="43" t="s">
        <v>61</v>
      </c>
      <c r="H48" s="43"/>
      <c r="I48" s="43"/>
      <c r="J48" s="43"/>
    </row>
    <row r="49" spans="1:10" ht="54.75" customHeight="1">
      <c r="A49" s="32"/>
      <c r="B49" s="43"/>
      <c r="C49" s="43"/>
      <c r="D49" s="43"/>
      <c r="E49" s="44"/>
      <c r="F49" s="43"/>
      <c r="G49" s="43" t="s">
        <v>62</v>
      </c>
      <c r="H49" s="43" t="s">
        <v>63</v>
      </c>
      <c r="I49" s="43" t="s">
        <v>64</v>
      </c>
      <c r="J49" s="43" t="s">
        <v>65</v>
      </c>
    </row>
    <row r="50" spans="1:10" ht="19.5" customHeight="1">
      <c r="A50" s="32">
        <v>1</v>
      </c>
      <c r="B50" s="43">
        <v>2</v>
      </c>
      <c r="C50" s="43">
        <v>3</v>
      </c>
      <c r="D50" s="43">
        <v>4</v>
      </c>
      <c r="E50" s="43">
        <v>5</v>
      </c>
      <c r="F50" s="43">
        <v>6</v>
      </c>
      <c r="G50" s="43">
        <v>7</v>
      </c>
      <c r="H50" s="43">
        <v>8</v>
      </c>
      <c r="I50" s="43">
        <v>9</v>
      </c>
      <c r="J50" s="43">
        <v>10</v>
      </c>
    </row>
    <row r="51" spans="1:10" ht="24.75" customHeight="1">
      <c r="A51" s="45" t="s">
        <v>66</v>
      </c>
      <c r="B51" s="45"/>
      <c r="C51" s="45"/>
      <c r="D51" s="45"/>
      <c r="E51" s="45"/>
      <c r="F51" s="45"/>
      <c r="G51" s="45"/>
      <c r="H51" s="45"/>
      <c r="I51" s="45"/>
      <c r="J51" s="45"/>
    </row>
    <row r="52" spans="1:10" ht="19.5" customHeight="1">
      <c r="A52" s="46" t="s">
        <v>67</v>
      </c>
      <c r="B52" s="32">
        <v>1000</v>
      </c>
      <c r="C52" s="47">
        <f>'I. Фін результат'!C7</f>
        <v>52721.3</v>
      </c>
      <c r="D52" s="47">
        <f>'I. Фін результат'!D7</f>
        <v>66753.7</v>
      </c>
      <c r="E52" s="47">
        <f>'I. Фін результат'!E7</f>
        <v>71388.1</v>
      </c>
      <c r="F52" s="47">
        <f>'I. Фін результат'!F7</f>
        <v>74832.541</v>
      </c>
      <c r="G52" s="48">
        <v>0</v>
      </c>
      <c r="H52" s="48">
        <v>0</v>
      </c>
      <c r="I52" s="48">
        <v>0</v>
      </c>
      <c r="J52" s="48">
        <v>0</v>
      </c>
    </row>
    <row r="53" spans="1:10" ht="19.5" customHeight="1">
      <c r="A53" s="46" t="s">
        <v>68</v>
      </c>
      <c r="B53" s="32">
        <v>1010</v>
      </c>
      <c r="C53" s="47">
        <f>'I. Фін результат'!C8</f>
        <v>-52811.49999999999</v>
      </c>
      <c r="D53" s="47">
        <f>'I. Фін результат'!D8</f>
        <v>-56302.90000000001</v>
      </c>
      <c r="E53" s="47">
        <f>'I. Фін результат'!E8</f>
        <v>-62644.581</v>
      </c>
      <c r="F53" s="47">
        <f>'I. Фін результат'!F8</f>
        <v>-64153.922000000006</v>
      </c>
      <c r="G53" s="48">
        <v>0</v>
      </c>
      <c r="H53" s="48">
        <v>0</v>
      </c>
      <c r="I53" s="48">
        <v>0</v>
      </c>
      <c r="J53" s="48">
        <v>0</v>
      </c>
    </row>
    <row r="54" spans="1:10" ht="19.5" customHeight="1">
      <c r="A54" s="49" t="s">
        <v>69</v>
      </c>
      <c r="B54" s="32">
        <v>1020</v>
      </c>
      <c r="C54" s="50">
        <f>SUM(C52:C53)</f>
        <v>-90.19999999998981</v>
      </c>
      <c r="D54" s="50">
        <f>SUM(D52:D53)</f>
        <v>10450.799999999988</v>
      </c>
      <c r="E54" s="50">
        <f>SUM(E52:E53)</f>
        <v>8743.519000000008</v>
      </c>
      <c r="F54" s="50">
        <f>SUM(F52:F53)</f>
        <v>10678.618999999992</v>
      </c>
      <c r="G54" s="50">
        <f>SUM(G52:G53)</f>
        <v>0</v>
      </c>
      <c r="H54" s="50">
        <f>SUM(H52:H53)</f>
        <v>0</v>
      </c>
      <c r="I54" s="50">
        <f>SUM(I52:I53)</f>
        <v>0</v>
      </c>
      <c r="J54" s="50">
        <f>SUM(J52:J53)</f>
        <v>0</v>
      </c>
    </row>
    <row r="55" spans="1:10" ht="19.5" customHeight="1">
      <c r="A55" s="46" t="s">
        <v>70</v>
      </c>
      <c r="B55" s="32">
        <v>1030</v>
      </c>
      <c r="C55" s="47">
        <f>'I. Фін результат'!C26</f>
        <v>-3178.080000000001</v>
      </c>
      <c r="D55" s="47">
        <f>'I. Фін результат'!D26</f>
        <v>-3435.4000000000005</v>
      </c>
      <c r="E55" s="47">
        <f>'I. Фін результат'!E26</f>
        <v>-3851.5609999999997</v>
      </c>
      <c r="F55" s="47">
        <f>'I. Фін результат'!F26</f>
        <v>-3955.272</v>
      </c>
      <c r="G55" s="48">
        <v>0</v>
      </c>
      <c r="H55" s="48">
        <v>0</v>
      </c>
      <c r="I55" s="48">
        <v>0</v>
      </c>
      <c r="J55" s="48">
        <v>0</v>
      </c>
    </row>
    <row r="56" spans="1:10" ht="19.5" customHeight="1">
      <c r="A56" s="46" t="s">
        <v>71</v>
      </c>
      <c r="B56" s="32">
        <v>1060</v>
      </c>
      <c r="C56" s="47">
        <f>'I. Фін результат'!C54</f>
        <v>-3560.5489999999995</v>
      </c>
      <c r="D56" s="47">
        <f>'I. Фін результат'!D54</f>
        <v>-3568.4</v>
      </c>
      <c r="E56" s="47">
        <f>'I. Фін результат'!E54</f>
        <v>-3819.343</v>
      </c>
      <c r="F56" s="47">
        <f>'I. Фін результат'!F54</f>
        <v>-4125.83</v>
      </c>
      <c r="G56" s="48">
        <v>0</v>
      </c>
      <c r="H56" s="48">
        <v>0</v>
      </c>
      <c r="I56" s="48">
        <v>0</v>
      </c>
      <c r="J56" s="48">
        <v>0</v>
      </c>
    </row>
    <row r="57" spans="1:10" ht="19.5" customHeight="1">
      <c r="A57" s="46" t="s">
        <v>72</v>
      </c>
      <c r="B57" s="32">
        <v>1070</v>
      </c>
      <c r="C57" s="47">
        <f>'I. Фін результат'!C70</f>
        <v>4571.7</v>
      </c>
      <c r="D57" s="47">
        <f>'I. Фін результат'!D70</f>
        <v>1220</v>
      </c>
      <c r="E57" s="47">
        <f>'I. Фін результат'!E70</f>
        <v>980</v>
      </c>
      <c r="F57" s="47">
        <f>'I. Фін результат'!F70</f>
        <v>1370</v>
      </c>
      <c r="G57" s="48">
        <v>0</v>
      </c>
      <c r="H57" s="48">
        <v>0</v>
      </c>
      <c r="I57" s="48">
        <v>0</v>
      </c>
      <c r="J57" s="48">
        <v>0</v>
      </c>
    </row>
    <row r="58" spans="1:10" ht="19.5" customHeight="1">
      <c r="A58" s="46" t="s">
        <v>73</v>
      </c>
      <c r="B58" s="32">
        <v>1080</v>
      </c>
      <c r="C58" s="47">
        <f>'I. Фін результат'!C77</f>
        <v>-1202</v>
      </c>
      <c r="D58" s="47">
        <f>'I. Фін результат'!D77</f>
        <v>-1000</v>
      </c>
      <c r="E58" s="47">
        <f>'I. Фін результат'!E77</f>
        <v>-321</v>
      </c>
      <c r="F58" s="47">
        <f>'I. Фін результат'!F77</f>
        <v>-334</v>
      </c>
      <c r="G58" s="48">
        <v>0</v>
      </c>
      <c r="H58" s="48">
        <v>0</v>
      </c>
      <c r="I58" s="48">
        <v>0</v>
      </c>
      <c r="J58" s="48">
        <v>0</v>
      </c>
    </row>
    <row r="59" spans="1:10" ht="19.5" customHeight="1">
      <c r="A59" s="51" t="s">
        <v>74</v>
      </c>
      <c r="B59" s="32">
        <v>1100</v>
      </c>
      <c r="C59" s="50">
        <f>SUM(C54:C58)</f>
        <v>-3459.128999999991</v>
      </c>
      <c r="D59" s="50">
        <f>SUM(D54:D58)</f>
        <v>3666.9999999999873</v>
      </c>
      <c r="E59" s="50">
        <f>SUM(E54:E58)</f>
        <v>1731.615000000008</v>
      </c>
      <c r="F59" s="50">
        <f>SUM(F54:F58)</f>
        <v>3633.5169999999916</v>
      </c>
      <c r="G59" s="50">
        <f>SUM(G54:G58)</f>
        <v>0</v>
      </c>
      <c r="H59" s="50">
        <f>SUM(H54:H58)</f>
        <v>0</v>
      </c>
      <c r="I59" s="50">
        <f>SUM(I54:I58)</f>
        <v>0</v>
      </c>
      <c r="J59" s="50">
        <f>SUM(J54:J58)</f>
        <v>0</v>
      </c>
    </row>
    <row r="60" spans="1:10" ht="19.5" customHeight="1">
      <c r="A60" s="52" t="s">
        <v>75</v>
      </c>
      <c r="B60" s="32">
        <v>1310</v>
      </c>
      <c r="C60" s="53">
        <f>'I. Фін результат'!C126</f>
        <v>4138.87100000001</v>
      </c>
      <c r="D60" s="53">
        <f>'I. Фін результат'!D126</f>
        <v>10640</v>
      </c>
      <c r="E60" s="53">
        <f>'I. Фін результат'!E126</f>
        <v>9499.615000000009</v>
      </c>
      <c r="F60" s="53">
        <f>'I. Фін результат'!F126</f>
        <v>11398.516999999996</v>
      </c>
      <c r="G60" s="48"/>
      <c r="H60" s="48"/>
      <c r="I60" s="48"/>
      <c r="J60" s="48"/>
    </row>
    <row r="61" spans="1:10" ht="19.5" customHeight="1">
      <c r="A61" s="52" t="s">
        <v>76</v>
      </c>
      <c r="B61" s="32">
        <f>' V. Коефіцієнти'!B8</f>
        <v>5010</v>
      </c>
      <c r="C61" s="54">
        <f>(C60/C52)*100</f>
        <v>7.850472200040609</v>
      </c>
      <c r="D61" s="54">
        <f>(D60/D52)*100</f>
        <v>15.93919138564604</v>
      </c>
      <c r="E61" s="54">
        <f>(E60/E52)*100</f>
        <v>13.307000746623048</v>
      </c>
      <c r="F61" s="54">
        <f>(F60/F52)*100</f>
        <v>15.232032545841248</v>
      </c>
      <c r="G61" s="54" t="e">
        <f>(G60/G52)*100</f>
        <v>#DIV/0!</v>
      </c>
      <c r="H61" s="54" t="e">
        <f>(H60/H52)*100</f>
        <v>#DIV/0!</v>
      </c>
      <c r="I61" s="54" t="e">
        <f>(I60/I52)*100</f>
        <v>#DIV/0!</v>
      </c>
      <c r="J61" s="54" t="e">
        <f>(J60/J52)*100</f>
        <v>#DIV/0!</v>
      </c>
    </row>
    <row r="62" spans="1:10" ht="19.5" customHeight="1">
      <c r="A62" s="55" t="s">
        <v>77</v>
      </c>
      <c r="B62" s="32">
        <v>1110</v>
      </c>
      <c r="C62" s="47">
        <f>'I. Фін результат'!C89</f>
        <v>0</v>
      </c>
      <c r="D62" s="47">
        <f>'I. Фін результат'!D89</f>
        <v>0</v>
      </c>
      <c r="E62" s="47">
        <f>'I. Фін результат'!E89</f>
        <v>0</v>
      </c>
      <c r="F62" s="47">
        <f>'I. Фін результат'!F89</f>
        <v>0</v>
      </c>
      <c r="G62" s="48">
        <v>0</v>
      </c>
      <c r="H62" s="48">
        <v>0</v>
      </c>
      <c r="I62" s="48">
        <v>0</v>
      </c>
      <c r="J62" s="48">
        <v>0</v>
      </c>
    </row>
    <row r="63" spans="1:10" ht="19.5" customHeight="1">
      <c r="A63" s="55" t="s">
        <v>78</v>
      </c>
      <c r="B63" s="32">
        <v>1120</v>
      </c>
      <c r="C63" s="47">
        <f>'I. Фін результат'!C90</f>
        <v>0</v>
      </c>
      <c r="D63" s="47">
        <f>'I. Фін результат'!D90</f>
        <v>0</v>
      </c>
      <c r="E63" s="47">
        <f>'I. Фін результат'!E90</f>
        <v>0</v>
      </c>
      <c r="F63" s="47">
        <f>'I. Фін результат'!F90</f>
        <v>0</v>
      </c>
      <c r="G63" s="48">
        <v>0</v>
      </c>
      <c r="H63" s="48">
        <v>0</v>
      </c>
      <c r="I63" s="48">
        <v>0</v>
      </c>
      <c r="J63" s="48">
        <v>0</v>
      </c>
    </row>
    <row r="64" spans="1:10" ht="19.5" customHeight="1">
      <c r="A64" s="55" t="s">
        <v>79</v>
      </c>
      <c r="B64" s="32">
        <v>1130</v>
      </c>
      <c r="C64" s="47">
        <f>'I. Фін результат'!C91</f>
        <v>9</v>
      </c>
      <c r="D64" s="47">
        <f>'I. Фін результат'!D91</f>
        <v>10</v>
      </c>
      <c r="E64" s="47">
        <f>'I. Фін результат'!E91</f>
        <v>60</v>
      </c>
      <c r="F64" s="47">
        <f>'I. Фін результат'!F91</f>
        <v>16</v>
      </c>
      <c r="G64" s="48">
        <v>0</v>
      </c>
      <c r="H64" s="48">
        <v>0</v>
      </c>
      <c r="I64" s="48">
        <v>0</v>
      </c>
      <c r="J64" s="48">
        <v>0</v>
      </c>
    </row>
    <row r="65" spans="1:10" ht="19.5" customHeight="1">
      <c r="A65" s="55" t="s">
        <v>80</v>
      </c>
      <c r="B65" s="32">
        <v>1140</v>
      </c>
      <c r="C65" s="47">
        <f>'I. Фін результат'!C93</f>
        <v>-147.1</v>
      </c>
      <c r="D65" s="47">
        <f>'I. Фін результат'!D93</f>
        <v>-268.2</v>
      </c>
      <c r="E65" s="47">
        <f>'I. Фін результат'!E93</f>
        <v>0</v>
      </c>
      <c r="F65" s="47">
        <f>'I. Фін результат'!F93</f>
        <v>-268</v>
      </c>
      <c r="G65" s="48">
        <v>0</v>
      </c>
      <c r="H65" s="48">
        <v>0</v>
      </c>
      <c r="I65" s="48">
        <v>0</v>
      </c>
      <c r="J65" s="48">
        <v>0</v>
      </c>
    </row>
    <row r="66" spans="1:10" ht="19.5" customHeight="1">
      <c r="A66" s="55" t="s">
        <v>81</v>
      </c>
      <c r="B66" s="32">
        <v>1150</v>
      </c>
      <c r="C66" s="47">
        <f>'I. Фін результат'!C95</f>
        <v>986.3000000000001</v>
      </c>
      <c r="D66" s="47">
        <f>'I. Фін результат'!D95</f>
        <v>730</v>
      </c>
      <c r="E66" s="47">
        <f>'I. Фін результат'!E95</f>
        <v>920</v>
      </c>
      <c r="F66" s="47">
        <f>'I. Фін результат'!F95</f>
        <v>740</v>
      </c>
      <c r="G66" s="48">
        <v>0</v>
      </c>
      <c r="H66" s="48">
        <v>0</v>
      </c>
      <c r="I66" s="48">
        <v>0</v>
      </c>
      <c r="J66" s="48">
        <v>0</v>
      </c>
    </row>
    <row r="67" spans="1:10" ht="19.5" customHeight="1">
      <c r="A67" s="46" t="s">
        <v>82</v>
      </c>
      <c r="B67" s="32">
        <v>1160</v>
      </c>
      <c r="C67" s="47">
        <f>'I. Фін результат'!C103</f>
        <v>-53.1</v>
      </c>
      <c r="D67" s="47">
        <f>'I. Фін результат'!D103</f>
        <v>-580</v>
      </c>
      <c r="E67" s="47">
        <f>'I. Фін результат'!E103</f>
        <v>-130</v>
      </c>
      <c r="F67" s="47">
        <f>'I. Фін результат'!F103</f>
        <v>-135</v>
      </c>
      <c r="G67" s="48">
        <v>0</v>
      </c>
      <c r="H67" s="48">
        <v>0</v>
      </c>
      <c r="I67" s="48">
        <v>0</v>
      </c>
      <c r="J67" s="48">
        <v>0</v>
      </c>
    </row>
    <row r="68" spans="1:10" ht="19.5" customHeight="1">
      <c r="A68" s="52" t="s">
        <v>83</v>
      </c>
      <c r="B68" s="32">
        <v>1170</v>
      </c>
      <c r="C68" s="50">
        <f>SUM(C59,C62:C67)</f>
        <v>-2664.028999999991</v>
      </c>
      <c r="D68" s="50">
        <f>SUM(D59,D62:D67)</f>
        <v>3558.7999999999874</v>
      </c>
      <c r="E68" s="50">
        <f>SUM(E59,E62:E67)</f>
        <v>2581.615000000008</v>
      </c>
      <c r="F68" s="50">
        <f>SUM(F59,F62:F67)</f>
        <v>3986.5169999999916</v>
      </c>
      <c r="G68" s="50">
        <f>SUM(G59,G62:G67)</f>
        <v>0</v>
      </c>
      <c r="H68" s="50">
        <f>SUM(H59,H62:H67)</f>
        <v>0</v>
      </c>
      <c r="I68" s="50">
        <f>SUM(I59,I62:I67)</f>
        <v>0</v>
      </c>
      <c r="J68" s="50">
        <f>SUM(J59,J62:J67)</f>
        <v>0</v>
      </c>
    </row>
    <row r="69" spans="1:10" ht="19.5" customHeight="1">
      <c r="A69" s="55" t="s">
        <v>84</v>
      </c>
      <c r="B69" s="43">
        <v>1180</v>
      </c>
      <c r="C69" s="47">
        <f>'I. Фін результат'!C109</f>
        <v>0</v>
      </c>
      <c r="D69" s="47">
        <f>'I. Фін результат'!D109</f>
        <v>0</v>
      </c>
      <c r="E69" s="47">
        <f>'I. Фін результат'!E109</f>
        <v>0</v>
      </c>
      <c r="F69" s="47">
        <f>'I. Фін результат'!F109</f>
        <v>0</v>
      </c>
      <c r="G69" s="48">
        <v>0</v>
      </c>
      <c r="H69" s="48">
        <v>0</v>
      </c>
      <c r="I69" s="48">
        <v>0</v>
      </c>
      <c r="J69" s="48">
        <v>0</v>
      </c>
    </row>
    <row r="70" spans="1:10" ht="19.5" customHeight="1">
      <c r="A70" s="55" t="s">
        <v>85</v>
      </c>
      <c r="B70" s="43">
        <v>1181</v>
      </c>
      <c r="C70" s="47">
        <f>'I. Фін результат'!C110</f>
        <v>0</v>
      </c>
      <c r="D70" s="47">
        <f>'I. Фін результат'!D110</f>
        <v>0</v>
      </c>
      <c r="E70" s="47">
        <f>'I. Фін результат'!E110</f>
        <v>0</v>
      </c>
      <c r="F70" s="47">
        <f>'I. Фін результат'!F110</f>
        <v>0</v>
      </c>
      <c r="G70" s="48">
        <v>0</v>
      </c>
      <c r="H70" s="48">
        <v>0</v>
      </c>
      <c r="I70" s="48">
        <v>0</v>
      </c>
      <c r="J70" s="48">
        <v>0</v>
      </c>
    </row>
    <row r="71" spans="1:10" ht="19.5" customHeight="1">
      <c r="A71" s="55" t="s">
        <v>86</v>
      </c>
      <c r="B71" s="32">
        <v>1190</v>
      </c>
      <c r="C71" s="47">
        <f>'I. Фін результат'!C111</f>
        <v>0</v>
      </c>
      <c r="D71" s="47">
        <f>'I. Фін результат'!D111</f>
        <v>0</v>
      </c>
      <c r="E71" s="47">
        <f>'I. Фін результат'!E111</f>
        <v>0</v>
      </c>
      <c r="F71" s="47">
        <f>'I. Фін результат'!F111</f>
        <v>0</v>
      </c>
      <c r="G71" s="48">
        <v>0</v>
      </c>
      <c r="H71" s="48">
        <v>0</v>
      </c>
      <c r="I71" s="48">
        <v>0</v>
      </c>
      <c r="J71" s="48">
        <v>0</v>
      </c>
    </row>
    <row r="72" spans="1:10" ht="19.5" customHeight="1">
      <c r="A72" s="55" t="s">
        <v>87</v>
      </c>
      <c r="B72" s="32">
        <v>1191</v>
      </c>
      <c r="C72" s="47">
        <f>'I. Фін результат'!C112</f>
        <v>0</v>
      </c>
      <c r="D72" s="47">
        <f>'I. Фін результат'!D112</f>
        <v>0</v>
      </c>
      <c r="E72" s="47">
        <f>'I. Фін результат'!E112</f>
        <v>0</v>
      </c>
      <c r="F72" s="47">
        <f>'I. Фін результат'!F112</f>
        <v>0</v>
      </c>
      <c r="G72" s="48">
        <v>0</v>
      </c>
      <c r="H72" s="48">
        <v>0</v>
      </c>
      <c r="I72" s="48">
        <v>0</v>
      </c>
      <c r="J72" s="48">
        <v>0</v>
      </c>
    </row>
    <row r="73" spans="1:10" ht="19.5" customHeight="1">
      <c r="A73" s="51" t="s">
        <v>88</v>
      </c>
      <c r="B73" s="32">
        <v>1200</v>
      </c>
      <c r="C73" s="50">
        <f>SUM(C68:C72)</f>
        <v>-2664.028999999991</v>
      </c>
      <c r="D73" s="50">
        <f>SUM(D68:D72)</f>
        <v>3558.7999999999874</v>
      </c>
      <c r="E73" s="50">
        <f>SUM(E68:E72)</f>
        <v>2581.615000000008</v>
      </c>
      <c r="F73" s="50">
        <f>SUM(F68:F72)</f>
        <v>3986.5169999999916</v>
      </c>
      <c r="G73" s="50">
        <f>SUM(G68:G72)</f>
        <v>0</v>
      </c>
      <c r="H73" s="50">
        <f>SUM(H68:H72)</f>
        <v>0</v>
      </c>
      <c r="I73" s="50">
        <f>SUM(I68:I72)</f>
        <v>0</v>
      </c>
      <c r="J73" s="50">
        <f>SUM(J68:J72)</f>
        <v>0</v>
      </c>
    </row>
    <row r="74" spans="1:10" ht="19.5" customHeight="1">
      <c r="A74" s="55" t="s">
        <v>89</v>
      </c>
      <c r="B74" s="32">
        <v>1201</v>
      </c>
      <c r="C74" s="47">
        <f>'I. Фін результат'!C114</f>
        <v>0</v>
      </c>
      <c r="D74" s="47">
        <f>'I. Фін результат'!D114</f>
        <v>3558.7999999999874</v>
      </c>
      <c r="E74" s="47">
        <f>'I. Фін результат'!E114</f>
        <v>2581.615000000008</v>
      </c>
      <c r="F74" s="47">
        <f>'I. Фін результат'!F114</f>
        <v>3986.5169999999916</v>
      </c>
      <c r="G74" s="48">
        <v>0</v>
      </c>
      <c r="H74" s="48">
        <v>0</v>
      </c>
      <c r="I74" s="48">
        <v>0</v>
      </c>
      <c r="J74" s="48">
        <v>0</v>
      </c>
    </row>
    <row r="75" spans="1:10" ht="19.5" customHeight="1">
      <c r="A75" s="55" t="s">
        <v>90</v>
      </c>
      <c r="B75" s="32">
        <v>1202</v>
      </c>
      <c r="C75" s="47">
        <f>'I. Фін результат'!C115</f>
        <v>-2664.02899999999</v>
      </c>
      <c r="D75" s="47">
        <f>'I. Фін результат'!D115</f>
        <v>0</v>
      </c>
      <c r="E75" s="47">
        <f>'I. Фін результат'!E115</f>
        <v>0</v>
      </c>
      <c r="F75" s="47">
        <f>'I. Фін результат'!F115</f>
        <v>0</v>
      </c>
      <c r="G75" s="48">
        <v>0</v>
      </c>
      <c r="H75" s="48">
        <v>0</v>
      </c>
      <c r="I75" s="48">
        <v>0</v>
      </c>
      <c r="J75" s="48">
        <v>0</v>
      </c>
    </row>
    <row r="76" spans="1:10" ht="24.75" customHeight="1">
      <c r="A76" s="56" t="s">
        <v>91</v>
      </c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2.75">
      <c r="A77" s="57" t="s">
        <v>92</v>
      </c>
      <c r="B77" s="32">
        <v>2110</v>
      </c>
      <c r="C77" s="53">
        <f>'ІІ. Розр. з бюджетом'!C20</f>
        <v>6990.6</v>
      </c>
      <c r="D77" s="53">
        <f>'ІІ. Розр. з бюджетом'!D20</f>
        <v>6954.16</v>
      </c>
      <c r="E77" s="53">
        <f>'ІІ. Розр. з бюджетом'!E20</f>
        <v>8691.834</v>
      </c>
      <c r="F77" s="53">
        <f>'ІІ. Розр. з бюджетом'!F20</f>
        <v>8633.1</v>
      </c>
      <c r="G77" s="48">
        <v>0</v>
      </c>
      <c r="H77" s="48">
        <v>0</v>
      </c>
      <c r="I77" s="48">
        <v>0</v>
      </c>
      <c r="J77" s="48">
        <v>0</v>
      </c>
    </row>
    <row r="78" spans="1:10" ht="12.75">
      <c r="A78" s="55" t="s">
        <v>93</v>
      </c>
      <c r="B78" s="32">
        <v>2111</v>
      </c>
      <c r="C78" s="47" t="str">
        <f>'ІІ. Розр. з бюджетом'!C21</f>
        <v>-</v>
      </c>
      <c r="D78" s="47">
        <f>'ІІ. Розр. з бюджетом'!D21</f>
        <v>0</v>
      </c>
      <c r="E78" s="47">
        <f>'ІІ. Розр. з бюджетом'!E21</f>
        <v>0</v>
      </c>
      <c r="F78" s="47">
        <f>'ІІ. Розр. з бюджетом'!F21</f>
        <v>0</v>
      </c>
      <c r="G78" s="48">
        <v>0</v>
      </c>
      <c r="H78" s="48">
        <v>0</v>
      </c>
      <c r="I78" s="48">
        <v>0</v>
      </c>
      <c r="J78" s="48">
        <v>0</v>
      </c>
    </row>
    <row r="79" spans="1:10" ht="12.75">
      <c r="A79" s="55" t="s">
        <v>94</v>
      </c>
      <c r="B79" s="32">
        <v>2112</v>
      </c>
      <c r="C79" s="47">
        <f>'ІІ. Розр. з бюджетом'!C22</f>
        <v>4627.8</v>
      </c>
      <c r="D79" s="47">
        <f>'ІІ. Розр. з бюджетом'!D22</f>
        <v>4560</v>
      </c>
      <c r="E79" s="47">
        <f>'ІІ. Розр. з бюджетом'!E22</f>
        <v>6100</v>
      </c>
      <c r="F79" s="47">
        <f>'ІІ. Розр. з бюджетом'!F22</f>
        <v>6109</v>
      </c>
      <c r="G79" s="48">
        <v>0</v>
      </c>
      <c r="H79" s="48">
        <v>0</v>
      </c>
      <c r="I79" s="48">
        <v>0</v>
      </c>
      <c r="J79" s="48">
        <v>0</v>
      </c>
    </row>
    <row r="80" spans="1:10" ht="12.75">
      <c r="A80" s="58" t="s">
        <v>95</v>
      </c>
      <c r="B80" s="43">
        <v>2113</v>
      </c>
      <c r="C80" s="47">
        <f>'ІІ. Розр. з бюджетом'!C23</f>
        <v>0</v>
      </c>
      <c r="D80" s="47">
        <f>'ІІ. Розр. з бюджетом'!D23</f>
        <v>0</v>
      </c>
      <c r="E80" s="47">
        <f>'ІІ. Розр. з бюджетом'!E23</f>
        <v>0</v>
      </c>
      <c r="F80" s="47">
        <f>'ІІ. Розр. з бюджетом'!F23</f>
        <v>0</v>
      </c>
      <c r="G80" s="48">
        <v>0</v>
      </c>
      <c r="H80" s="48">
        <v>0</v>
      </c>
      <c r="I80" s="48">
        <v>0</v>
      </c>
      <c r="J80" s="48">
        <v>0</v>
      </c>
    </row>
    <row r="81" spans="1:10" ht="12.75">
      <c r="A81" s="58" t="s">
        <v>96</v>
      </c>
      <c r="B81" s="59">
        <v>2114</v>
      </c>
      <c r="C81" s="47">
        <f>'ІІ. Розр. з бюджетом'!C24</f>
        <v>0</v>
      </c>
      <c r="D81" s="47">
        <f>'ІІ. Розр. з бюджетом'!D24</f>
        <v>0</v>
      </c>
      <c r="E81" s="47">
        <f>'ІІ. Розр. з бюджетом'!E24</f>
        <v>0</v>
      </c>
      <c r="F81" s="47">
        <f>'ІІ. Розр. з бюджетом'!F24</f>
        <v>0</v>
      </c>
      <c r="G81" s="48">
        <v>0</v>
      </c>
      <c r="H81" s="48">
        <v>0</v>
      </c>
      <c r="I81" s="48">
        <v>0</v>
      </c>
      <c r="J81" s="48">
        <v>0</v>
      </c>
    </row>
    <row r="82" spans="1:10" ht="12.75">
      <c r="A82" s="58" t="s">
        <v>97</v>
      </c>
      <c r="B82" s="59">
        <v>2115</v>
      </c>
      <c r="C82" s="47">
        <f>'ІІ. Розр. з бюджетом'!C25</f>
        <v>0</v>
      </c>
      <c r="D82" s="47">
        <f>'ІІ. Розр. з бюджетом'!D25</f>
        <v>0</v>
      </c>
      <c r="E82" s="47">
        <f>'ІІ. Розр. з бюджетом'!E25</f>
        <v>0</v>
      </c>
      <c r="F82" s="47">
        <f>'ІІ. Розр. з бюджетом'!F25</f>
        <v>0</v>
      </c>
      <c r="G82" s="48">
        <v>0</v>
      </c>
      <c r="H82" s="48">
        <v>0</v>
      </c>
      <c r="I82" s="48">
        <v>0</v>
      </c>
      <c r="J82" s="48">
        <v>0</v>
      </c>
    </row>
    <row r="83" spans="1:10" ht="12.75">
      <c r="A83" s="60" t="s">
        <v>98</v>
      </c>
      <c r="B83" s="43">
        <v>2116</v>
      </c>
      <c r="C83" s="47">
        <f>'ІІ. Розр. з бюджетом'!C26</f>
        <v>0</v>
      </c>
      <c r="D83" s="47">
        <f>'ІІ. Розр. з бюджетом'!D26</f>
        <v>0</v>
      </c>
      <c r="E83" s="47">
        <f>'ІІ. Розр. з бюджетом'!E26</f>
        <v>0</v>
      </c>
      <c r="F83" s="47">
        <f>'ІІ. Розр. з бюджетом'!F26</f>
        <v>0</v>
      </c>
      <c r="G83" s="48">
        <v>0</v>
      </c>
      <c r="H83" s="48">
        <v>0</v>
      </c>
      <c r="I83" s="48">
        <v>0</v>
      </c>
      <c r="J83" s="48">
        <v>0</v>
      </c>
    </row>
    <row r="84" spans="1:10" ht="12.75">
      <c r="A84" s="60" t="s">
        <v>99</v>
      </c>
      <c r="B84" s="43">
        <v>2117</v>
      </c>
      <c r="C84" s="47">
        <f>'ІІ. Розр. з бюджетом'!C27</f>
        <v>21.1</v>
      </c>
      <c r="D84" s="47">
        <f>'ІІ. Розр. з бюджетом'!D27</f>
        <v>0</v>
      </c>
      <c r="E84" s="47">
        <f>'ІІ. Розр. з бюджетом'!E27</f>
        <v>0</v>
      </c>
      <c r="F84" s="47">
        <f>'ІІ. Розр. з бюджетом'!F27</f>
        <v>0</v>
      </c>
      <c r="G84" s="48">
        <v>0</v>
      </c>
      <c r="H84" s="48">
        <v>0</v>
      </c>
      <c r="I84" s="48">
        <v>0</v>
      </c>
      <c r="J84" s="48">
        <v>0</v>
      </c>
    </row>
    <row r="85" spans="1:10" ht="12.75">
      <c r="A85" s="61" t="s">
        <v>100</v>
      </c>
      <c r="B85" s="43">
        <v>2120</v>
      </c>
      <c r="C85" s="53">
        <f>'ІІ. Розр. з бюджетом'!C32</f>
        <v>2137.4</v>
      </c>
      <c r="D85" s="53">
        <f>'ІІ. Розр. з бюджетом'!D32</f>
        <v>2367.66</v>
      </c>
      <c r="E85" s="53">
        <f>'ІІ. Розр. з бюджетом'!E32</f>
        <v>2467.891</v>
      </c>
      <c r="F85" s="53">
        <f>'ІІ. Розр. з бюджетом'!F32</f>
        <v>2744.32</v>
      </c>
      <c r="G85" s="48">
        <v>0</v>
      </c>
      <c r="H85" s="48">
        <v>0</v>
      </c>
      <c r="I85" s="48">
        <v>0</v>
      </c>
      <c r="J85" s="48">
        <v>0</v>
      </c>
    </row>
    <row r="86" spans="1:10" ht="12.75">
      <c r="A86" s="61" t="s">
        <v>101</v>
      </c>
      <c r="B86" s="43">
        <v>2130</v>
      </c>
      <c r="C86" s="53">
        <f>'ІІ. Розр. з бюджетом'!C37</f>
        <v>3150.2</v>
      </c>
      <c r="D86" s="53">
        <f>'ІІ. Розр. з бюджетом'!D37</f>
        <v>3824.2</v>
      </c>
      <c r="E86" s="53">
        <f>'ІІ. Розр. з бюджетом'!E37</f>
        <v>4028.384</v>
      </c>
      <c r="F86" s="53">
        <f>'ІІ. Розр. з бюджетом'!F37</f>
        <v>4591.204000000001</v>
      </c>
      <c r="G86" s="48">
        <v>0</v>
      </c>
      <c r="H86" s="48">
        <v>0</v>
      </c>
      <c r="I86" s="48">
        <v>0</v>
      </c>
      <c r="J86" s="48">
        <v>0</v>
      </c>
    </row>
    <row r="87" spans="1:10" ht="12.75">
      <c r="A87" s="60" t="s">
        <v>102</v>
      </c>
      <c r="B87" s="43">
        <v>2131</v>
      </c>
      <c r="C87" s="47">
        <f>'ІІ. Розр. з бюджетом'!C38</f>
        <v>0</v>
      </c>
      <c r="D87" s="47">
        <f>'ІІ. Розр. з бюджетом'!D38</f>
        <v>0</v>
      </c>
      <c r="E87" s="47">
        <f>'ІІ. Розр. з бюджетом'!E38</f>
        <v>0</v>
      </c>
      <c r="F87" s="47">
        <f>'ІІ. Розр. з бюджетом'!F38</f>
        <v>0</v>
      </c>
      <c r="G87" s="48">
        <v>0</v>
      </c>
      <c r="H87" s="48">
        <v>0</v>
      </c>
      <c r="I87" s="48">
        <v>0</v>
      </c>
      <c r="J87" s="48">
        <v>0</v>
      </c>
    </row>
    <row r="88" spans="1:10" ht="12.75">
      <c r="A88" s="60" t="s">
        <v>103</v>
      </c>
      <c r="B88" s="43">
        <v>2133</v>
      </c>
      <c r="C88" s="47">
        <f>'ІІ. Розр. з бюджетом'!C40</f>
        <v>3150.2</v>
      </c>
      <c r="D88" s="47">
        <f>'ІІ. Розр. з бюджетом'!D40</f>
        <v>3824.2</v>
      </c>
      <c r="E88" s="47">
        <f>'ІІ. Розр. з бюджетом'!E40</f>
        <v>4028.384</v>
      </c>
      <c r="F88" s="47">
        <f>'ІІ. Розр. з бюджетом'!F40</f>
        <v>4591.204000000001</v>
      </c>
      <c r="G88" s="48">
        <v>0</v>
      </c>
      <c r="H88" s="48">
        <v>0</v>
      </c>
      <c r="I88" s="48">
        <v>0</v>
      </c>
      <c r="J88" s="48">
        <v>0</v>
      </c>
    </row>
    <row r="89" spans="1:10" ht="25.5" customHeight="1">
      <c r="A89" s="61" t="s">
        <v>104</v>
      </c>
      <c r="B89" s="43">
        <v>2200</v>
      </c>
      <c r="C89" s="53">
        <f>'ІІ. Розр. з бюджетом'!C45</f>
        <v>12325.7</v>
      </c>
      <c r="D89" s="53">
        <f>'ІІ. Розр. з бюджетом'!D45</f>
        <v>13146.02</v>
      </c>
      <c r="E89" s="53">
        <f>'ІІ. Розр. з бюджетом'!E45</f>
        <v>15188.109</v>
      </c>
      <c r="F89" s="53">
        <f>'ІІ. Розр. з бюджетом'!F45</f>
        <v>15968.624000000002</v>
      </c>
      <c r="G89" s="48">
        <v>0</v>
      </c>
      <c r="H89" s="48">
        <v>0</v>
      </c>
      <c r="I89" s="48">
        <v>0</v>
      </c>
      <c r="J89" s="48">
        <v>0</v>
      </c>
    </row>
    <row r="90" spans="1:10" ht="24.75" customHeight="1">
      <c r="A90" s="56" t="s">
        <v>105</v>
      </c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9.5" customHeight="1">
      <c r="A91" s="62" t="s">
        <v>106</v>
      </c>
      <c r="B91" s="32">
        <v>3405</v>
      </c>
      <c r="C91" s="53">
        <f>'ІІІ. Рух грош. коштів'!C69</f>
        <v>228</v>
      </c>
      <c r="D91" s="53">
        <f>'ІІІ. Рух грош. коштів'!D69</f>
        <v>546</v>
      </c>
      <c r="E91" s="53">
        <f>'ІІІ. Рух грош. коштів'!E69</f>
        <v>1060</v>
      </c>
      <c r="F91" s="53">
        <f>'ІІІ. Рух грош. коштів'!F69</f>
        <v>2110</v>
      </c>
      <c r="G91" s="63" t="s">
        <v>107</v>
      </c>
      <c r="H91" s="63" t="s">
        <v>107</v>
      </c>
      <c r="I91" s="63" t="s">
        <v>107</v>
      </c>
      <c r="J91" s="63" t="s">
        <v>107</v>
      </c>
    </row>
    <row r="92" spans="1:10" ht="19.5" customHeight="1">
      <c r="A92" s="60" t="s">
        <v>108</v>
      </c>
      <c r="B92" s="64">
        <v>3030</v>
      </c>
      <c r="C92" s="47">
        <f>'ІІІ. Рух грош. коштів'!C11</f>
        <v>14737</v>
      </c>
      <c r="D92" s="47">
        <f>'ІІІ. Рух грош. коштів'!D11</f>
        <v>650</v>
      </c>
      <c r="E92" s="47">
        <f>'ІІІ. Рух грош. коштів'!E11</f>
        <v>400</v>
      </c>
      <c r="F92" s="47">
        <f>'ІІІ. Рух грош. коштів'!F11</f>
        <v>650</v>
      </c>
      <c r="G92" s="48">
        <v>0</v>
      </c>
      <c r="H92" s="48">
        <v>0</v>
      </c>
      <c r="I92" s="48">
        <v>0</v>
      </c>
      <c r="J92" s="48">
        <v>0</v>
      </c>
    </row>
    <row r="93" spans="1:10" ht="19.5" customHeight="1">
      <c r="A93" s="60" t="s">
        <v>109</v>
      </c>
      <c r="B93" s="64">
        <v>3195</v>
      </c>
      <c r="C93" s="47">
        <f>'ІІІ. Рух грош. коштів'!C37</f>
        <v>841</v>
      </c>
      <c r="D93" s="47">
        <f>'ІІІ. Рух грош. коштів'!D37</f>
        <v>505</v>
      </c>
      <c r="E93" s="47">
        <f>'ІІІ. Рух грош. коштів'!E37</f>
        <v>1000</v>
      </c>
      <c r="F93" s="47">
        <f>'ІІІ. Рух грош. коштів'!F37</f>
        <v>-999.6000000000058</v>
      </c>
      <c r="G93" s="63" t="s">
        <v>107</v>
      </c>
      <c r="H93" s="63" t="s">
        <v>107</v>
      </c>
      <c r="I93" s="63" t="s">
        <v>107</v>
      </c>
      <c r="J93" s="63" t="s">
        <v>107</v>
      </c>
    </row>
    <row r="94" spans="1:10" ht="19.5" customHeight="1">
      <c r="A94" s="60" t="s">
        <v>110</v>
      </c>
      <c r="B94" s="64">
        <v>3295</v>
      </c>
      <c r="C94" s="47">
        <f>'ІІІ. Рух грош. коштів'!C50</f>
        <v>9</v>
      </c>
      <c r="D94" s="47">
        <f>'ІІІ. Рух грош. коштів'!D50</f>
        <v>9</v>
      </c>
      <c r="E94" s="47">
        <f>'ІІІ. Рух грош. коштів'!E50</f>
        <v>50</v>
      </c>
      <c r="F94" s="47">
        <f>'ІІІ. Рух грош. коштів'!F50</f>
        <v>0</v>
      </c>
      <c r="G94" s="63" t="s">
        <v>107</v>
      </c>
      <c r="H94" s="63" t="s">
        <v>107</v>
      </c>
      <c r="I94" s="63" t="s">
        <v>107</v>
      </c>
      <c r="J94" s="63" t="s">
        <v>107</v>
      </c>
    </row>
    <row r="95" spans="1:10" ht="19.5" customHeight="1">
      <c r="A95" s="60" t="s">
        <v>111</v>
      </c>
      <c r="B95" s="32">
        <v>3395</v>
      </c>
      <c r="C95" s="47">
        <f>'ІІІ. Рух грош. коштів'!C67</f>
        <v>-532</v>
      </c>
      <c r="D95" s="47">
        <f>'ІІІ. Рух грош. коштів'!D67</f>
        <v>0</v>
      </c>
      <c r="E95" s="47">
        <f>'ІІІ. Рух грош. коштів'!E67</f>
        <v>0</v>
      </c>
      <c r="F95" s="47">
        <f>'ІІІ. Рух грош. коштів'!F67</f>
        <v>-50</v>
      </c>
      <c r="G95" s="63" t="s">
        <v>107</v>
      </c>
      <c r="H95" s="63" t="s">
        <v>107</v>
      </c>
      <c r="I95" s="63" t="s">
        <v>107</v>
      </c>
      <c r="J95" s="63" t="s">
        <v>107</v>
      </c>
    </row>
    <row r="96" spans="1:10" ht="19.5" customHeight="1">
      <c r="A96" s="60" t="s">
        <v>112</v>
      </c>
      <c r="B96" s="32">
        <v>3410</v>
      </c>
      <c r="C96" s="47">
        <f>'ІІІ. Рух грош. коштів'!C70</f>
        <v>0</v>
      </c>
      <c r="D96" s="47">
        <f>'ІІІ. Рух грош. коштів'!D70</f>
        <v>0</v>
      </c>
      <c r="E96" s="47">
        <f>'ІІІ. Рух грош. коштів'!E70</f>
        <v>0</v>
      </c>
      <c r="F96" s="47">
        <f>'ІІІ. Рух грош. коштів'!F70</f>
        <v>0</v>
      </c>
      <c r="G96" s="63" t="s">
        <v>107</v>
      </c>
      <c r="H96" s="63" t="s">
        <v>107</v>
      </c>
      <c r="I96" s="63" t="s">
        <v>107</v>
      </c>
      <c r="J96" s="63" t="s">
        <v>107</v>
      </c>
    </row>
    <row r="97" spans="1:10" ht="19.5" customHeight="1">
      <c r="A97" s="65" t="s">
        <v>113</v>
      </c>
      <c r="B97" s="32">
        <v>3415</v>
      </c>
      <c r="C97" s="50">
        <f>SUM(C91,C93:C96)</f>
        <v>546</v>
      </c>
      <c r="D97" s="50">
        <f>SUM(D91,D93:D96)</f>
        <v>1060</v>
      </c>
      <c r="E97" s="50">
        <f>SUM(E91,E93:E96)</f>
        <v>2110</v>
      </c>
      <c r="F97" s="50">
        <f>SUM(F91,F93:F96)</f>
        <v>1060.3999999999942</v>
      </c>
      <c r="G97" s="63" t="s">
        <v>107</v>
      </c>
      <c r="H97" s="63" t="s">
        <v>107</v>
      </c>
      <c r="I97" s="63" t="s">
        <v>107</v>
      </c>
      <c r="J97" s="63" t="s">
        <v>107</v>
      </c>
    </row>
    <row r="98" spans="1:10" ht="24.75" customHeight="1">
      <c r="A98" s="66" t="s">
        <v>114</v>
      </c>
      <c r="B98" s="66"/>
      <c r="C98" s="66"/>
      <c r="D98" s="66"/>
      <c r="E98" s="66"/>
      <c r="F98" s="66"/>
      <c r="G98" s="66"/>
      <c r="H98" s="66"/>
      <c r="I98" s="66"/>
      <c r="J98" s="66"/>
    </row>
    <row r="99" spans="1:10" ht="19.5" customHeight="1">
      <c r="A99" s="60" t="s">
        <v>115</v>
      </c>
      <c r="B99" s="32">
        <v>4000</v>
      </c>
      <c r="C99" s="47">
        <f>'IV. Кап. інвестиції'!C6</f>
        <v>7630.700000000001</v>
      </c>
      <c r="D99" s="47">
        <f>'IV. Кап. інвестиції'!D6</f>
        <v>6968.3</v>
      </c>
      <c r="E99" s="47">
        <f>'IV. Кап. інвестиції'!E6</f>
        <v>23925.48</v>
      </c>
      <c r="F99" s="47">
        <f>'IV. Кап. інвестиції'!F6</f>
        <v>8498.35</v>
      </c>
      <c r="G99" s="47"/>
      <c r="H99" s="47"/>
      <c r="I99" s="47"/>
      <c r="J99" s="47"/>
    </row>
    <row r="100" spans="1:10" ht="24.75" customHeight="1">
      <c r="A100" s="67" t="s">
        <v>116</v>
      </c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1:10" ht="19.5" customHeight="1">
      <c r="A101" s="68" t="s">
        <v>117</v>
      </c>
      <c r="B101" s="69">
        <v>5040</v>
      </c>
      <c r="C101" s="70">
        <f>(C73/C52)*100</f>
        <v>-5.053041180699244</v>
      </c>
      <c r="D101" s="70">
        <f>(D73/D52)*100</f>
        <v>5.331240066093696</v>
      </c>
      <c r="E101" s="70">
        <f>(E73/E52)*100</f>
        <v>3.616310001246717</v>
      </c>
      <c r="F101" s="70">
        <f>(F73/F52)*100</f>
        <v>5.327250614141235</v>
      </c>
      <c r="G101" s="70" t="e">
        <f>(G73/G52)*100</f>
        <v>#DIV/0!</v>
      </c>
      <c r="H101" s="70" t="e">
        <f>(H73/H52)*100</f>
        <v>#DIV/0!</v>
      </c>
      <c r="I101" s="70" t="e">
        <f>(I73/I52)*100</f>
        <v>#DIV/0!</v>
      </c>
      <c r="J101" s="70" t="e">
        <f>(J73/J52)*100</f>
        <v>#DIV/0!</v>
      </c>
    </row>
    <row r="102" spans="1:10" ht="19.5" customHeight="1">
      <c r="A102" s="68" t="s">
        <v>118</v>
      </c>
      <c r="B102" s="69">
        <v>5020</v>
      </c>
      <c r="C102" s="70">
        <f>(C73/C113)*100</f>
        <v>-2.100422602950329</v>
      </c>
      <c r="D102" s="70">
        <f>(D73/D113)*100</f>
        <v>2.626827774046153</v>
      </c>
      <c r="E102" s="70">
        <f>(E73/E113)*100</f>
        <v>1.9055462470198392</v>
      </c>
      <c r="F102" s="70">
        <f>(F73/F113)*100</f>
        <v>2.7759907246861166</v>
      </c>
      <c r="G102" s="63" t="s">
        <v>107</v>
      </c>
      <c r="H102" s="63" t="s">
        <v>107</v>
      </c>
      <c r="I102" s="63" t="s">
        <v>107</v>
      </c>
      <c r="J102" s="63" t="s">
        <v>107</v>
      </c>
    </row>
    <row r="103" spans="1:10" ht="19.5" customHeight="1">
      <c r="A103" s="60" t="s">
        <v>119</v>
      </c>
      <c r="B103" s="32">
        <v>5030</v>
      </c>
      <c r="C103" s="70">
        <f>(C73/C119)*100</f>
        <v>-3.164155402997827</v>
      </c>
      <c r="D103" s="70">
        <f>(D73/D119)*100</f>
        <v>3.2586759454262317</v>
      </c>
      <c r="E103" s="70">
        <f>(E73/E119)*100</f>
        <v>2.3638998260232653</v>
      </c>
      <c r="F103" s="70">
        <f>(F73/F119)*100</f>
        <v>3.5217514598443347</v>
      </c>
      <c r="G103" s="63" t="s">
        <v>107</v>
      </c>
      <c r="H103" s="63" t="s">
        <v>107</v>
      </c>
      <c r="I103" s="63" t="s">
        <v>107</v>
      </c>
      <c r="J103" s="63" t="s">
        <v>107</v>
      </c>
    </row>
    <row r="104" spans="1:10" ht="19.5" customHeight="1">
      <c r="A104" s="71" t="s">
        <v>120</v>
      </c>
      <c r="B104" s="64">
        <v>5110</v>
      </c>
      <c r="C104" s="70">
        <f>C119/C116</f>
        <v>15.327507737119971</v>
      </c>
      <c r="D104" s="70">
        <f>D119/D116</f>
        <v>20.25408011869436</v>
      </c>
      <c r="E104" s="70">
        <f>E119/E116</f>
        <v>20.25408011869436</v>
      </c>
      <c r="F104" s="70">
        <f>F119/F116</f>
        <v>20.993508902077153</v>
      </c>
      <c r="G104" s="63" t="s">
        <v>107</v>
      </c>
      <c r="H104" s="63" t="s">
        <v>107</v>
      </c>
      <c r="I104" s="63" t="s">
        <v>107</v>
      </c>
      <c r="J104" s="63" t="s">
        <v>107</v>
      </c>
    </row>
    <row r="105" spans="1:10" ht="19.5" customHeight="1">
      <c r="A105" s="71" t="s">
        <v>121</v>
      </c>
      <c r="B105" s="64">
        <v>5220</v>
      </c>
      <c r="C105" s="70">
        <f>C110/C109</f>
        <v>0.3353823394378411</v>
      </c>
      <c r="D105" s="70">
        <f>D110/D109</f>
        <v>0.3839107587038279</v>
      </c>
      <c r="E105" s="70">
        <f>E110/E109</f>
        <v>0.3839107587038279</v>
      </c>
      <c r="F105" s="70">
        <f>F110/F109</f>
        <v>0.33538437140704913</v>
      </c>
      <c r="G105" s="63" t="s">
        <v>107</v>
      </c>
      <c r="H105" s="63" t="s">
        <v>107</v>
      </c>
      <c r="I105" s="63" t="s">
        <v>107</v>
      </c>
      <c r="J105" s="63" t="s">
        <v>107</v>
      </c>
    </row>
    <row r="106" spans="1:10" ht="24.75" customHeight="1">
      <c r="A106" s="56" t="s">
        <v>122</v>
      </c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19.5" customHeight="1">
      <c r="A107" s="68" t="s">
        <v>123</v>
      </c>
      <c r="B107" s="69">
        <v>6000</v>
      </c>
      <c r="C107" s="48"/>
      <c r="D107" s="48"/>
      <c r="E107" s="48"/>
      <c r="F107" s="48"/>
      <c r="G107" s="63" t="s">
        <v>107</v>
      </c>
      <c r="H107" s="63" t="s">
        <v>107</v>
      </c>
      <c r="I107" s="63" t="s">
        <v>107</v>
      </c>
      <c r="J107" s="63" t="s">
        <v>107</v>
      </c>
    </row>
    <row r="108" spans="1:10" ht="19.5" customHeight="1">
      <c r="A108" s="68" t="s">
        <v>124</v>
      </c>
      <c r="B108" s="69">
        <v>6001</v>
      </c>
      <c r="C108" s="72">
        <f>C109-C110</f>
        <v>78171</v>
      </c>
      <c r="D108" s="72">
        <f>D109-D110</f>
        <v>72571</v>
      </c>
      <c r="E108" s="72">
        <f>E109-E110</f>
        <v>72571</v>
      </c>
      <c r="F108" s="72">
        <f>F109-F110</f>
        <v>83818</v>
      </c>
      <c r="G108" s="63" t="s">
        <v>107</v>
      </c>
      <c r="H108" s="63" t="s">
        <v>107</v>
      </c>
      <c r="I108" s="63" t="s">
        <v>107</v>
      </c>
      <c r="J108" s="63" t="s">
        <v>107</v>
      </c>
    </row>
    <row r="109" spans="1:10" ht="19.5" customHeight="1">
      <c r="A109" s="68" t="s">
        <v>125</v>
      </c>
      <c r="B109" s="69">
        <v>6002</v>
      </c>
      <c r="C109" s="73">
        <v>117618</v>
      </c>
      <c r="D109" s="73">
        <v>117793</v>
      </c>
      <c r="E109" s="73">
        <v>117793</v>
      </c>
      <c r="F109" s="48">
        <v>126115</v>
      </c>
      <c r="G109" s="63" t="s">
        <v>107</v>
      </c>
      <c r="H109" s="63" t="s">
        <v>107</v>
      </c>
      <c r="I109" s="63" t="s">
        <v>107</v>
      </c>
      <c r="J109" s="63" t="s">
        <v>107</v>
      </c>
    </row>
    <row r="110" spans="1:10" ht="19.5" customHeight="1">
      <c r="A110" s="68" t="s">
        <v>126</v>
      </c>
      <c r="B110" s="69">
        <v>6003</v>
      </c>
      <c r="C110" s="73">
        <v>39447</v>
      </c>
      <c r="D110" s="73">
        <v>45222</v>
      </c>
      <c r="E110" s="73">
        <v>45222</v>
      </c>
      <c r="F110" s="48">
        <v>42297</v>
      </c>
      <c r="G110" s="63" t="s">
        <v>107</v>
      </c>
      <c r="H110" s="63" t="s">
        <v>107</v>
      </c>
      <c r="I110" s="63" t="s">
        <v>107</v>
      </c>
      <c r="J110" s="63" t="s">
        <v>107</v>
      </c>
    </row>
    <row r="111" spans="1:10" ht="19.5" customHeight="1">
      <c r="A111" s="60" t="s">
        <v>127</v>
      </c>
      <c r="B111" s="32">
        <v>6010</v>
      </c>
      <c r="C111" s="73">
        <v>19033</v>
      </c>
      <c r="D111" s="73">
        <v>28891</v>
      </c>
      <c r="E111" s="73">
        <v>28891</v>
      </c>
      <c r="F111" s="48">
        <v>30157</v>
      </c>
      <c r="G111" s="63" t="s">
        <v>107</v>
      </c>
      <c r="H111" s="63" t="s">
        <v>107</v>
      </c>
      <c r="I111" s="63" t="s">
        <v>107</v>
      </c>
      <c r="J111" s="63" t="s">
        <v>107</v>
      </c>
    </row>
    <row r="112" spans="1:10" ht="19.5" customHeight="1">
      <c r="A112" s="60" t="s">
        <v>128</v>
      </c>
      <c r="B112" s="32">
        <v>6011</v>
      </c>
      <c r="C112" s="73">
        <v>546</v>
      </c>
      <c r="D112" s="73">
        <v>2110</v>
      </c>
      <c r="E112" s="73">
        <v>2110</v>
      </c>
      <c r="F112" s="48">
        <v>1060</v>
      </c>
      <c r="G112" s="63" t="s">
        <v>107</v>
      </c>
      <c r="H112" s="63" t="s">
        <v>107</v>
      </c>
      <c r="I112" s="63" t="s">
        <v>107</v>
      </c>
      <c r="J112" s="63" t="s">
        <v>107</v>
      </c>
    </row>
    <row r="113" spans="1:10" s="74" customFormat="1" ht="19.5" customHeight="1">
      <c r="A113" s="61" t="s">
        <v>129</v>
      </c>
      <c r="B113" s="32">
        <v>6020</v>
      </c>
      <c r="C113" s="73">
        <v>126833</v>
      </c>
      <c r="D113" s="73">
        <v>135479</v>
      </c>
      <c r="E113" s="73">
        <v>135479</v>
      </c>
      <c r="F113" s="48">
        <v>143607</v>
      </c>
      <c r="G113" s="63" t="s">
        <v>107</v>
      </c>
      <c r="H113" s="63" t="s">
        <v>107</v>
      </c>
      <c r="I113" s="63" t="s">
        <v>107</v>
      </c>
      <c r="J113" s="63" t="s">
        <v>107</v>
      </c>
    </row>
    <row r="114" spans="1:10" ht="19.5" customHeight="1">
      <c r="A114" s="60" t="s">
        <v>130</v>
      </c>
      <c r="B114" s="32">
        <v>6030</v>
      </c>
      <c r="C114" s="73"/>
      <c r="D114" s="73"/>
      <c r="E114" s="73"/>
      <c r="F114" s="48"/>
      <c r="G114" s="63" t="s">
        <v>107</v>
      </c>
      <c r="H114" s="63" t="s">
        <v>107</v>
      </c>
      <c r="I114" s="63" t="s">
        <v>107</v>
      </c>
      <c r="J114" s="63" t="s">
        <v>107</v>
      </c>
    </row>
    <row r="115" spans="1:10" ht="19.5" customHeight="1">
      <c r="A115" s="60" t="s">
        <v>131</v>
      </c>
      <c r="B115" s="32">
        <v>6040</v>
      </c>
      <c r="C115" s="73">
        <v>5493</v>
      </c>
      <c r="D115" s="73">
        <v>5392</v>
      </c>
      <c r="E115" s="73">
        <v>5392</v>
      </c>
      <c r="F115" s="48">
        <v>5392</v>
      </c>
      <c r="G115" s="63" t="s">
        <v>107</v>
      </c>
      <c r="H115" s="63" t="s">
        <v>107</v>
      </c>
      <c r="I115" s="63" t="s">
        <v>107</v>
      </c>
      <c r="J115" s="63" t="s">
        <v>107</v>
      </c>
    </row>
    <row r="116" spans="1:10" s="74" customFormat="1" ht="19.5" customHeight="1">
      <c r="A116" s="61" t="s">
        <v>132</v>
      </c>
      <c r="B116" s="32">
        <v>6050</v>
      </c>
      <c r="C116" s="75">
        <f>SUM(C114:C115)</f>
        <v>5493</v>
      </c>
      <c r="D116" s="75">
        <f>SUM(D114:D115)</f>
        <v>5392</v>
      </c>
      <c r="E116" s="75">
        <f>SUM(E114:E115)</f>
        <v>5392</v>
      </c>
      <c r="F116" s="75">
        <f>SUM(F114:F115)</f>
        <v>5392</v>
      </c>
      <c r="G116" s="63" t="s">
        <v>107</v>
      </c>
      <c r="H116" s="63" t="s">
        <v>107</v>
      </c>
      <c r="I116" s="63" t="s">
        <v>107</v>
      </c>
      <c r="J116" s="63" t="s">
        <v>107</v>
      </c>
    </row>
    <row r="117" spans="1:10" ht="19.5" customHeight="1">
      <c r="A117" s="60" t="s">
        <v>133</v>
      </c>
      <c r="B117" s="32">
        <v>6060</v>
      </c>
      <c r="C117" s="48"/>
      <c r="D117" s="48"/>
      <c r="E117" s="48"/>
      <c r="F117" s="48"/>
      <c r="G117" s="48"/>
      <c r="H117" s="48"/>
      <c r="I117" s="48"/>
      <c r="J117" s="48"/>
    </row>
    <row r="118" spans="1:10" ht="19.5" customHeight="1">
      <c r="A118" s="60" t="s">
        <v>134</v>
      </c>
      <c r="B118" s="32">
        <v>6070</v>
      </c>
      <c r="C118" s="48"/>
      <c r="D118" s="48"/>
      <c r="E118" s="48"/>
      <c r="F118" s="48"/>
      <c r="G118" s="63" t="s">
        <v>107</v>
      </c>
      <c r="H118" s="63" t="s">
        <v>107</v>
      </c>
      <c r="I118" s="63" t="s">
        <v>107</v>
      </c>
      <c r="J118" s="63" t="s">
        <v>107</v>
      </c>
    </row>
    <row r="119" spans="1:10" s="74" customFormat="1" ht="19.5" customHeight="1">
      <c r="A119" s="61" t="s">
        <v>135</v>
      </c>
      <c r="B119" s="32">
        <v>6080</v>
      </c>
      <c r="C119" s="48">
        <v>84194</v>
      </c>
      <c r="D119" s="48">
        <v>109210</v>
      </c>
      <c r="E119" s="48">
        <v>109210</v>
      </c>
      <c r="F119" s="48">
        <v>113197</v>
      </c>
      <c r="G119" s="63" t="s">
        <v>107</v>
      </c>
      <c r="H119" s="63" t="s">
        <v>107</v>
      </c>
      <c r="I119" s="63" t="s">
        <v>107</v>
      </c>
      <c r="J119" s="63" t="s">
        <v>107</v>
      </c>
    </row>
    <row r="120" spans="1:10" s="74" customFormat="1" ht="19.5" customHeight="1">
      <c r="A120" s="56" t="s">
        <v>136</v>
      </c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s="74" customFormat="1" ht="19.5" customHeight="1">
      <c r="A121" s="62" t="s">
        <v>137</v>
      </c>
      <c r="B121" s="76" t="s">
        <v>138</v>
      </c>
      <c r="C121" s="50">
        <f>SUM(C122:C124)</f>
        <v>0</v>
      </c>
      <c r="D121" s="50">
        <f>SUM(D122:D124)</f>
        <v>0</v>
      </c>
      <c r="E121" s="50">
        <f>SUM(E122:E124)</f>
        <v>0</v>
      </c>
      <c r="F121" s="50">
        <f>SUM(F122:F124)</f>
        <v>0</v>
      </c>
      <c r="G121" s="50">
        <f>SUM(G122:G124)</f>
        <v>0</v>
      </c>
      <c r="H121" s="50">
        <f>SUM(H122:H124)</f>
        <v>0</v>
      </c>
      <c r="I121" s="50">
        <f>SUM(I122:I124)</f>
        <v>0</v>
      </c>
      <c r="J121" s="50">
        <f>SUM(J122:J124)</f>
        <v>0</v>
      </c>
    </row>
    <row r="122" spans="1:10" s="74" customFormat="1" ht="19.5" customHeight="1">
      <c r="A122" s="60" t="s">
        <v>139</v>
      </c>
      <c r="B122" s="77" t="s">
        <v>140</v>
      </c>
      <c r="C122" s="48"/>
      <c r="D122" s="48"/>
      <c r="E122" s="48"/>
      <c r="F122" s="78">
        <f>'6.1. Інша інфо_1'!G66</f>
        <v>0</v>
      </c>
      <c r="G122" s="48"/>
      <c r="H122" s="48"/>
      <c r="I122" s="48"/>
      <c r="J122" s="48"/>
    </row>
    <row r="123" spans="1:10" s="74" customFormat="1" ht="19.5" customHeight="1">
      <c r="A123" s="60" t="s">
        <v>141</v>
      </c>
      <c r="B123" s="77" t="s">
        <v>142</v>
      </c>
      <c r="C123" s="48"/>
      <c r="D123" s="48"/>
      <c r="E123" s="48"/>
      <c r="F123" s="78">
        <f>'6.1. Інша інфо_1'!G69</f>
        <v>0</v>
      </c>
      <c r="G123" s="48"/>
      <c r="H123" s="48"/>
      <c r="I123" s="48"/>
      <c r="J123" s="48"/>
    </row>
    <row r="124" spans="1:10" s="74" customFormat="1" ht="19.5" customHeight="1">
      <c r="A124" s="60" t="s">
        <v>143</v>
      </c>
      <c r="B124" s="77" t="s">
        <v>144</v>
      </c>
      <c r="C124" s="48"/>
      <c r="D124" s="48"/>
      <c r="E124" s="48"/>
      <c r="F124" s="78">
        <f>'6.1. Інша інфо_1'!G72</f>
        <v>0</v>
      </c>
      <c r="G124" s="48"/>
      <c r="H124" s="48"/>
      <c r="I124" s="48"/>
      <c r="J124" s="48"/>
    </row>
    <row r="125" spans="1:10" s="74" customFormat="1" ht="19.5" customHeight="1">
      <c r="A125" s="61" t="s">
        <v>145</v>
      </c>
      <c r="B125" s="77" t="s">
        <v>146</v>
      </c>
      <c r="C125" s="50">
        <f>SUM(C126:C128)</f>
        <v>385000</v>
      </c>
      <c r="D125" s="50">
        <f>SUM(D126:D128)</f>
        <v>0</v>
      </c>
      <c r="E125" s="50">
        <f>SUM(E126:E128)</f>
        <v>0</v>
      </c>
      <c r="F125" s="50">
        <f>SUM(F126:F128)</f>
        <v>0</v>
      </c>
      <c r="G125" s="50">
        <f>SUM(G126:G128)</f>
        <v>0</v>
      </c>
      <c r="H125" s="50">
        <f>SUM(H126:H128)</f>
        <v>0</v>
      </c>
      <c r="I125" s="50">
        <f>SUM(I126:I128)</f>
        <v>0</v>
      </c>
      <c r="J125" s="50">
        <f>SUM(J126:J128)</f>
        <v>0</v>
      </c>
    </row>
    <row r="126" spans="1:10" s="74" customFormat="1" ht="19.5" customHeight="1">
      <c r="A126" s="60" t="s">
        <v>139</v>
      </c>
      <c r="B126" s="77" t="s">
        <v>147</v>
      </c>
      <c r="C126" s="48"/>
      <c r="D126" s="48"/>
      <c r="E126" s="48"/>
      <c r="F126" s="78">
        <f>'6.1. Інша інфо_1'!J66</f>
        <v>0</v>
      </c>
      <c r="G126" s="48"/>
      <c r="H126" s="48"/>
      <c r="I126" s="48"/>
      <c r="J126" s="48"/>
    </row>
    <row r="127" spans="1:10" s="74" customFormat="1" ht="19.5" customHeight="1">
      <c r="A127" s="60" t="s">
        <v>141</v>
      </c>
      <c r="B127" s="77" t="s">
        <v>148</v>
      </c>
      <c r="C127" s="48">
        <v>385000</v>
      </c>
      <c r="D127" s="48"/>
      <c r="E127" s="48"/>
      <c r="F127" s="78">
        <f>'6.1. Інша інфо_1'!J69</f>
        <v>0</v>
      </c>
      <c r="G127" s="48"/>
      <c r="H127" s="48"/>
      <c r="I127" s="48"/>
      <c r="J127" s="48"/>
    </row>
    <row r="128" spans="1:10" ht="19.5" customHeight="1">
      <c r="A128" s="71" t="s">
        <v>143</v>
      </c>
      <c r="B128" s="79" t="s">
        <v>149</v>
      </c>
      <c r="C128" s="48"/>
      <c r="D128" s="48"/>
      <c r="E128" s="48"/>
      <c r="F128" s="78">
        <f>'6.1. Інша інфо_1'!J72</f>
        <v>0</v>
      </c>
      <c r="G128" s="48"/>
      <c r="H128" s="48"/>
      <c r="I128" s="48"/>
      <c r="J128" s="48"/>
    </row>
    <row r="129" spans="1:10" ht="12.75">
      <c r="A129" s="56" t="s">
        <v>150</v>
      </c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s="2" customFormat="1" ht="12.75">
      <c r="A130" s="61" t="s">
        <v>151</v>
      </c>
      <c r="B130" s="77" t="s">
        <v>152</v>
      </c>
      <c r="C130" s="50">
        <f>SUM(C131:C133)</f>
        <v>191</v>
      </c>
      <c r="D130" s="50">
        <f>SUM(D131:D133)</f>
        <v>222.3</v>
      </c>
      <c r="E130" s="50">
        <f>SUM(E131:E133)</f>
        <v>190</v>
      </c>
      <c r="F130" s="50">
        <f>SUM(F131:F133)</f>
        <v>220.3</v>
      </c>
      <c r="G130" s="63" t="s">
        <v>107</v>
      </c>
      <c r="H130" s="63" t="s">
        <v>107</v>
      </c>
      <c r="I130" s="63" t="s">
        <v>107</v>
      </c>
      <c r="J130" s="63" t="s">
        <v>107</v>
      </c>
    </row>
    <row r="131" spans="1:10" s="2" customFormat="1" ht="12.75">
      <c r="A131" s="55" t="s">
        <v>153</v>
      </c>
      <c r="B131" s="77" t="s">
        <v>154</v>
      </c>
      <c r="C131" s="47">
        <f>'6.1. Інша інфо_1'!D12</f>
        <v>1</v>
      </c>
      <c r="D131" s="47">
        <f>'6.1. Інша інфо_1'!F12</f>
        <v>1</v>
      </c>
      <c r="E131" s="47">
        <f>'6.1. Інша інфо_1'!H12</f>
        <v>1</v>
      </c>
      <c r="F131" s="47">
        <f>'6.1. Інша інфо_1'!J12</f>
        <v>1</v>
      </c>
      <c r="G131" s="63" t="s">
        <v>107</v>
      </c>
      <c r="H131" s="63" t="s">
        <v>107</v>
      </c>
      <c r="I131" s="63" t="s">
        <v>107</v>
      </c>
      <c r="J131" s="63" t="s">
        <v>107</v>
      </c>
    </row>
    <row r="132" spans="1:10" s="2" customFormat="1" ht="12.75">
      <c r="A132" s="55" t="s">
        <v>155</v>
      </c>
      <c r="B132" s="77" t="s">
        <v>156</v>
      </c>
      <c r="C132" s="47">
        <f>'6.1. Інша інфо_1'!D13</f>
        <v>11</v>
      </c>
      <c r="D132" s="47">
        <f>'6.1. Інша інфо_1'!F13</f>
        <v>12</v>
      </c>
      <c r="E132" s="47">
        <f>'6.1. Інша інфо_1'!H13</f>
        <v>12</v>
      </c>
      <c r="F132" s="47">
        <f>'6.1. Інша інфо_1'!J13</f>
        <v>11</v>
      </c>
      <c r="G132" s="63" t="s">
        <v>107</v>
      </c>
      <c r="H132" s="63" t="s">
        <v>107</v>
      </c>
      <c r="I132" s="63" t="s">
        <v>107</v>
      </c>
      <c r="J132" s="63" t="s">
        <v>107</v>
      </c>
    </row>
    <row r="133" spans="1:10" s="2" customFormat="1" ht="12.75">
      <c r="A133" s="55" t="s">
        <v>157</v>
      </c>
      <c r="B133" s="77" t="s">
        <v>158</v>
      </c>
      <c r="C133" s="47">
        <f>'6.1. Інша інфо_1'!D14</f>
        <v>179</v>
      </c>
      <c r="D133" s="47">
        <f>'6.1. Інша інфо_1'!F14</f>
        <v>209.3</v>
      </c>
      <c r="E133" s="47">
        <f>'6.1. Інша інфо_1'!H14</f>
        <v>177</v>
      </c>
      <c r="F133" s="47">
        <f>'6.1. Інша інфо_1'!J14</f>
        <v>208.3</v>
      </c>
      <c r="G133" s="63" t="s">
        <v>107</v>
      </c>
      <c r="H133" s="63" t="s">
        <v>107</v>
      </c>
      <c r="I133" s="63" t="s">
        <v>107</v>
      </c>
      <c r="J133" s="63" t="s">
        <v>107</v>
      </c>
    </row>
    <row r="134" spans="1:10" s="2" customFormat="1" ht="12.75">
      <c r="A134" s="61" t="s">
        <v>159</v>
      </c>
      <c r="B134" s="77" t="s">
        <v>160</v>
      </c>
      <c r="C134" s="50">
        <f>'I. Фін результат'!C131</f>
        <v>-15042.945</v>
      </c>
      <c r="D134" s="50">
        <f>'I. Фін результат'!D131</f>
        <v>-17382.699999999997</v>
      </c>
      <c r="E134" s="50">
        <f>'I. Фін результат'!E131</f>
        <v>-18310.837</v>
      </c>
      <c r="F134" s="50">
        <f>'I. Фін результат'!F131</f>
        <v>-20869.11</v>
      </c>
      <c r="G134" s="63" t="s">
        <v>107</v>
      </c>
      <c r="H134" s="63" t="s">
        <v>107</v>
      </c>
      <c r="I134" s="63" t="s">
        <v>107</v>
      </c>
      <c r="J134" s="63" t="s">
        <v>107</v>
      </c>
    </row>
    <row r="135" spans="1:10" s="2" customFormat="1" ht="12.75">
      <c r="A135" s="61" t="s">
        <v>161</v>
      </c>
      <c r="B135" s="77" t="s">
        <v>162</v>
      </c>
      <c r="C135" s="80">
        <f>'6.1. Інша інфо_1'!D23</f>
        <v>-6563.239528795812</v>
      </c>
      <c r="D135" s="80">
        <f>'6.1. Інша інфо_1'!F23</f>
        <v>-6516.231818863396</v>
      </c>
      <c r="E135" s="80">
        <f>'6.1. Інша інфо_1'!H23</f>
        <v>-8031.068859649123</v>
      </c>
      <c r="F135" s="80">
        <f>'6.1. Інша інфо_1'!J23</f>
        <v>-7894.201089423514</v>
      </c>
      <c r="G135" s="63" t="s">
        <v>107</v>
      </c>
      <c r="H135" s="63" t="s">
        <v>107</v>
      </c>
      <c r="I135" s="63" t="s">
        <v>107</v>
      </c>
      <c r="J135" s="63" t="s">
        <v>107</v>
      </c>
    </row>
    <row r="136" spans="1:10" s="2" customFormat="1" ht="12.75">
      <c r="A136" s="55" t="s">
        <v>153</v>
      </c>
      <c r="B136" s="77" t="s">
        <v>163</v>
      </c>
      <c r="C136" s="81">
        <f>'6.1. Інша інфо_1'!D24</f>
        <v>22966.666666666668</v>
      </c>
      <c r="D136" s="81">
        <f>'6.1. Інша інфо_1'!F24</f>
        <v>23910.833333333332</v>
      </c>
      <c r="E136" s="81">
        <f>'6.1. Інша інфо_1'!H24</f>
        <v>27650.000000000004</v>
      </c>
      <c r="F136" s="81">
        <f>'6.1. Інша інфо_1'!J24</f>
        <v>31955</v>
      </c>
      <c r="G136" s="63" t="s">
        <v>107</v>
      </c>
      <c r="H136" s="63" t="s">
        <v>107</v>
      </c>
      <c r="I136" s="63" t="s">
        <v>107</v>
      </c>
      <c r="J136" s="63" t="s">
        <v>107</v>
      </c>
    </row>
    <row r="137" spans="1:10" s="2" customFormat="1" ht="12.75">
      <c r="A137" s="55" t="s">
        <v>155</v>
      </c>
      <c r="B137" s="77" t="s">
        <v>164</v>
      </c>
      <c r="C137" s="81">
        <f>'6.1. Інша інфо_1'!D25</f>
        <v>10200.757575757576</v>
      </c>
      <c r="D137" s="81">
        <f>'6.1. Інша інфо_1'!F25</f>
        <v>10631.458333333332</v>
      </c>
      <c r="E137" s="81">
        <f>'6.1. Інша інфо_1'!H25</f>
        <v>13390.972222222223</v>
      </c>
      <c r="F137" s="81">
        <f>'6.1. Інша інфо_1'!J25</f>
        <v>13621.666666666668</v>
      </c>
      <c r="G137" s="63" t="s">
        <v>107</v>
      </c>
      <c r="H137" s="63" t="s">
        <v>107</v>
      </c>
      <c r="I137" s="63" t="s">
        <v>107</v>
      </c>
      <c r="J137" s="63" t="s">
        <v>107</v>
      </c>
    </row>
    <row r="138" spans="1:10" s="2" customFormat="1" ht="12.75">
      <c r="A138" s="55" t="s">
        <v>157</v>
      </c>
      <c r="B138" s="77" t="s">
        <v>165</v>
      </c>
      <c r="C138" s="81">
        <f>'6.1. Інша інфо_1'!D26</f>
        <v>6248.0446927374305</v>
      </c>
      <c r="D138" s="81">
        <f>'6.1. Інша інфо_1'!F26</f>
        <v>6197.181079789775</v>
      </c>
      <c r="E138" s="81">
        <f>'6.1. Інша інфо_1'!H26</f>
        <v>7556.844161958568</v>
      </c>
      <c r="F138" s="81">
        <f>'6.1. Інша інфо_1'!J26</f>
        <v>7476.232197151544</v>
      </c>
      <c r="G138" s="63" t="s">
        <v>107</v>
      </c>
      <c r="H138" s="63" t="s">
        <v>107</v>
      </c>
      <c r="I138" s="63" t="s">
        <v>107</v>
      </c>
      <c r="J138" s="63" t="s">
        <v>107</v>
      </c>
    </row>
    <row r="139" spans="1:10" s="2" customFormat="1" ht="12.75">
      <c r="A139" s="82"/>
      <c r="C139" s="83"/>
      <c r="D139" s="84"/>
      <c r="E139" s="84"/>
      <c r="F139" s="84"/>
      <c r="G139" s="85"/>
      <c r="H139" s="85"/>
      <c r="I139" s="85"/>
      <c r="J139" s="85"/>
    </row>
    <row r="140" spans="1:10" s="2" customFormat="1" ht="12.75">
      <c r="A140" s="82"/>
      <c r="C140" s="83"/>
      <c r="D140" s="84"/>
      <c r="E140" s="84"/>
      <c r="F140" s="84"/>
      <c r="G140" s="85"/>
      <c r="H140" s="85"/>
      <c r="I140" s="85"/>
      <c r="J140" s="85"/>
    </row>
    <row r="141" spans="1:10" s="2" customFormat="1" ht="18.75" customHeight="1">
      <c r="A141" s="17" t="s">
        <v>166</v>
      </c>
      <c r="C141" s="85" t="s">
        <v>167</v>
      </c>
      <c r="D141" s="85"/>
      <c r="E141" s="85"/>
      <c r="F141" s="85"/>
      <c r="G141" s="86"/>
      <c r="H141" s="1" t="s">
        <v>168</v>
      </c>
      <c r="I141" s="1"/>
      <c r="J141" s="1"/>
    </row>
    <row r="142" spans="1:8" s="2" customFormat="1" ht="12.75">
      <c r="A142" s="2" t="s">
        <v>169</v>
      </c>
      <c r="B142" s="1"/>
      <c r="C142" s="2" t="s">
        <v>170</v>
      </c>
      <c r="G142" s="9"/>
      <c r="H142" s="2" t="s">
        <v>171</v>
      </c>
    </row>
    <row r="143" spans="1:10" s="2" customFormat="1" ht="12.75">
      <c r="A143" s="87"/>
      <c r="F143" s="1"/>
      <c r="G143" s="1"/>
      <c r="H143" s="1"/>
      <c r="I143" s="1"/>
      <c r="J143" s="1"/>
    </row>
    <row r="144" spans="1:10" s="2" customFormat="1" ht="12.75">
      <c r="A144" s="87"/>
      <c r="F144" s="1"/>
      <c r="G144" s="1"/>
      <c r="H144" s="1"/>
      <c r="I144" s="1"/>
      <c r="J144" s="1"/>
    </row>
    <row r="145" spans="1:10" s="2" customFormat="1" ht="12.75">
      <c r="A145" s="87"/>
      <c r="F145" s="1"/>
      <c r="G145" s="1"/>
      <c r="H145" s="1"/>
      <c r="I145" s="1"/>
      <c r="J145" s="1"/>
    </row>
    <row r="146" spans="1:10" s="2" customFormat="1" ht="12.75">
      <c r="A146" s="87"/>
      <c r="F146" s="1"/>
      <c r="G146" s="1"/>
      <c r="H146" s="1"/>
      <c r="I146" s="1"/>
      <c r="J146" s="1"/>
    </row>
    <row r="147" spans="1:10" s="2" customFormat="1" ht="12.75">
      <c r="A147" s="87"/>
      <c r="F147" s="1"/>
      <c r="G147" s="1"/>
      <c r="H147" s="1"/>
      <c r="I147" s="1"/>
      <c r="J147" s="1"/>
    </row>
    <row r="148" spans="1:10" s="2" customFormat="1" ht="12.75">
      <c r="A148" s="87"/>
      <c r="F148" s="1"/>
      <c r="G148" s="1"/>
      <c r="H148" s="1"/>
      <c r="I148" s="1"/>
      <c r="J148" s="1"/>
    </row>
    <row r="149" spans="1:10" s="2" customFormat="1" ht="12.75">
      <c r="A149" s="87"/>
      <c r="F149" s="1"/>
      <c r="G149" s="1"/>
      <c r="H149" s="1"/>
      <c r="I149" s="1"/>
      <c r="J149" s="1"/>
    </row>
    <row r="150" spans="1:10" s="2" customFormat="1" ht="12.75">
      <c r="A150" s="87"/>
      <c r="F150" s="1"/>
      <c r="G150" s="1"/>
      <c r="H150" s="1"/>
      <c r="I150" s="1"/>
      <c r="J150" s="1"/>
    </row>
    <row r="151" spans="1:10" s="2" customFormat="1" ht="12.75">
      <c r="A151" s="87"/>
      <c r="F151" s="1"/>
      <c r="G151" s="1"/>
      <c r="H151" s="1"/>
      <c r="I151" s="1"/>
      <c r="J151" s="1"/>
    </row>
    <row r="152" spans="1:10" s="2" customFormat="1" ht="12.75">
      <c r="A152" s="87"/>
      <c r="F152" s="1"/>
      <c r="G152" s="1"/>
      <c r="H152" s="1"/>
      <c r="I152" s="1"/>
      <c r="J152" s="1"/>
    </row>
    <row r="153" spans="1:10" s="2" customFormat="1" ht="12.75">
      <c r="A153" s="87"/>
      <c r="F153" s="1"/>
      <c r="G153" s="1"/>
      <c r="H153" s="1"/>
      <c r="I153" s="1"/>
      <c r="J153" s="1"/>
    </row>
    <row r="154" spans="1:10" s="2" customFormat="1" ht="12.75">
      <c r="A154" s="87"/>
      <c r="F154" s="1"/>
      <c r="G154" s="1"/>
      <c r="H154" s="1"/>
      <c r="I154" s="1"/>
      <c r="J154" s="1"/>
    </row>
    <row r="155" spans="1:10" s="2" customFormat="1" ht="12.75">
      <c r="A155" s="87"/>
      <c r="F155" s="1"/>
      <c r="G155" s="1"/>
      <c r="H155" s="1"/>
      <c r="I155" s="1"/>
      <c r="J155" s="1"/>
    </row>
    <row r="156" spans="1:10" s="2" customFormat="1" ht="12.75">
      <c r="A156" s="87"/>
      <c r="F156" s="1"/>
      <c r="G156" s="1"/>
      <c r="H156" s="1"/>
      <c r="I156" s="1"/>
      <c r="J156" s="1"/>
    </row>
    <row r="157" spans="1:10" s="2" customFormat="1" ht="12.75">
      <c r="A157" s="87"/>
      <c r="F157" s="1"/>
      <c r="G157" s="1"/>
      <c r="H157" s="1"/>
      <c r="I157" s="1"/>
      <c r="J157" s="1"/>
    </row>
    <row r="158" spans="1:10" s="2" customFormat="1" ht="12.75">
      <c r="A158" s="87"/>
      <c r="F158" s="1"/>
      <c r="G158" s="1"/>
      <c r="H158" s="1"/>
      <c r="I158" s="1"/>
      <c r="J158" s="1"/>
    </row>
    <row r="159" spans="1:10" s="2" customFormat="1" ht="12.75">
      <c r="A159" s="87"/>
      <c r="F159" s="1"/>
      <c r="G159" s="1"/>
      <c r="H159" s="1"/>
      <c r="I159" s="1"/>
      <c r="J159" s="1"/>
    </row>
    <row r="160" spans="1:10" s="2" customFormat="1" ht="12.75">
      <c r="A160" s="87"/>
      <c r="F160" s="1"/>
      <c r="G160" s="1"/>
      <c r="H160" s="1"/>
      <c r="I160" s="1"/>
      <c r="J160" s="1"/>
    </row>
    <row r="161" spans="1:10" s="2" customFormat="1" ht="12.75">
      <c r="A161" s="87"/>
      <c r="F161" s="1"/>
      <c r="G161" s="1"/>
      <c r="H161" s="1"/>
      <c r="I161" s="1"/>
      <c r="J161" s="1"/>
    </row>
    <row r="162" spans="1:10" s="2" customFormat="1" ht="12.75">
      <c r="A162" s="87"/>
      <c r="F162" s="1"/>
      <c r="G162" s="1"/>
      <c r="H162" s="1"/>
      <c r="I162" s="1"/>
      <c r="J162" s="1"/>
    </row>
    <row r="163" spans="1:10" s="2" customFormat="1" ht="12.75">
      <c r="A163" s="87"/>
      <c r="F163" s="1"/>
      <c r="G163" s="1"/>
      <c r="H163" s="1"/>
      <c r="I163" s="1"/>
      <c r="J163" s="1"/>
    </row>
    <row r="164" spans="1:10" s="2" customFormat="1" ht="12.75">
      <c r="A164" s="87"/>
      <c r="F164" s="1"/>
      <c r="G164" s="1"/>
      <c r="H164" s="1"/>
      <c r="I164" s="1"/>
      <c r="J164" s="1"/>
    </row>
    <row r="165" spans="1:10" s="2" customFormat="1" ht="12.75">
      <c r="A165" s="87"/>
      <c r="F165" s="1"/>
      <c r="G165" s="1"/>
      <c r="H165" s="1"/>
      <c r="I165" s="1"/>
      <c r="J165" s="1"/>
    </row>
    <row r="166" spans="1:10" s="2" customFormat="1" ht="12.75">
      <c r="A166" s="87"/>
      <c r="F166" s="1"/>
      <c r="G166" s="1"/>
      <c r="H166" s="1"/>
      <c r="I166" s="1"/>
      <c r="J166" s="1"/>
    </row>
    <row r="167" spans="1:10" s="2" customFormat="1" ht="12.75">
      <c r="A167" s="87"/>
      <c r="F167" s="1"/>
      <c r="G167" s="1"/>
      <c r="H167" s="1"/>
      <c r="I167" s="1"/>
      <c r="J167" s="1"/>
    </row>
    <row r="168" spans="1:10" s="2" customFormat="1" ht="12.75">
      <c r="A168" s="87"/>
      <c r="F168" s="1"/>
      <c r="G168" s="1"/>
      <c r="H168" s="1"/>
      <c r="I168" s="1"/>
      <c r="J168" s="1"/>
    </row>
    <row r="169" spans="1:10" s="2" customFormat="1" ht="12.75">
      <c r="A169" s="87"/>
      <c r="F169" s="1"/>
      <c r="G169" s="1"/>
      <c r="H169" s="1"/>
      <c r="I169" s="1"/>
      <c r="J169" s="1"/>
    </row>
    <row r="170" spans="1:10" s="2" customFormat="1" ht="12.75">
      <c r="A170" s="87"/>
      <c r="F170" s="1"/>
      <c r="G170" s="1"/>
      <c r="H170" s="1"/>
      <c r="I170" s="1"/>
      <c r="J170" s="1"/>
    </row>
    <row r="171" spans="1:10" s="2" customFormat="1" ht="12.75">
      <c r="A171" s="87"/>
      <c r="F171" s="1"/>
      <c r="G171" s="1"/>
      <c r="H171" s="1"/>
      <c r="I171" s="1"/>
      <c r="J171" s="1"/>
    </row>
    <row r="172" spans="1:10" s="2" customFormat="1" ht="12.75">
      <c r="A172" s="87"/>
      <c r="F172" s="1"/>
      <c r="G172" s="1"/>
      <c r="H172" s="1"/>
      <c r="I172" s="1"/>
      <c r="J172" s="1"/>
    </row>
    <row r="173" spans="1:10" s="2" customFormat="1" ht="12.75">
      <c r="A173" s="87"/>
      <c r="F173" s="1"/>
      <c r="G173" s="1"/>
      <c r="H173" s="1"/>
      <c r="I173" s="1"/>
      <c r="J173" s="1"/>
    </row>
    <row r="174" spans="1:10" s="2" customFormat="1" ht="12.75">
      <c r="A174" s="87"/>
      <c r="F174" s="1"/>
      <c r="G174" s="1"/>
      <c r="H174" s="1"/>
      <c r="I174" s="1"/>
      <c r="J174" s="1"/>
    </row>
    <row r="175" spans="1:10" s="2" customFormat="1" ht="12.75">
      <c r="A175" s="87"/>
      <c r="F175" s="1"/>
      <c r="G175" s="1"/>
      <c r="H175" s="1"/>
      <c r="I175" s="1"/>
      <c r="J175" s="1"/>
    </row>
    <row r="176" spans="1:10" s="2" customFormat="1" ht="12.75">
      <c r="A176" s="87"/>
      <c r="F176" s="1"/>
      <c r="G176" s="1"/>
      <c r="H176" s="1"/>
      <c r="I176" s="1"/>
      <c r="J176" s="1"/>
    </row>
    <row r="177" spans="1:10" s="2" customFormat="1" ht="12.75">
      <c r="A177" s="87"/>
      <c r="F177" s="1"/>
      <c r="G177" s="1"/>
      <c r="H177" s="1"/>
      <c r="I177" s="1"/>
      <c r="J177" s="1"/>
    </row>
    <row r="178" spans="1:10" s="2" customFormat="1" ht="12.75">
      <c r="A178" s="87"/>
      <c r="F178" s="1"/>
      <c r="G178" s="1"/>
      <c r="H178" s="1"/>
      <c r="I178" s="1"/>
      <c r="J178" s="1"/>
    </row>
    <row r="179" spans="1:10" s="2" customFormat="1" ht="12.75">
      <c r="A179" s="87"/>
      <c r="F179" s="1"/>
      <c r="G179" s="1"/>
      <c r="H179" s="1"/>
      <c r="I179" s="1"/>
      <c r="J179" s="1"/>
    </row>
    <row r="180" spans="1:10" s="2" customFormat="1" ht="12.75">
      <c r="A180" s="87"/>
      <c r="F180" s="1"/>
      <c r="G180" s="1"/>
      <c r="H180" s="1"/>
      <c r="I180" s="1"/>
      <c r="J180" s="1"/>
    </row>
    <row r="181" spans="1:10" s="2" customFormat="1" ht="12.75">
      <c r="A181" s="87"/>
      <c r="F181" s="1"/>
      <c r="G181" s="1"/>
      <c r="H181" s="1"/>
      <c r="I181" s="1"/>
      <c r="J181" s="1"/>
    </row>
    <row r="182" spans="1:10" s="2" customFormat="1" ht="12.75">
      <c r="A182" s="87"/>
      <c r="F182" s="1"/>
      <c r="G182" s="1"/>
      <c r="H182" s="1"/>
      <c r="I182" s="1"/>
      <c r="J182" s="1"/>
    </row>
    <row r="183" spans="1:10" s="2" customFormat="1" ht="12.75">
      <c r="A183" s="87"/>
      <c r="F183" s="1"/>
      <c r="G183" s="1"/>
      <c r="H183" s="1"/>
      <c r="I183" s="1"/>
      <c r="J183" s="1"/>
    </row>
    <row r="184" spans="1:10" s="2" customFormat="1" ht="12.75">
      <c r="A184" s="87"/>
      <c r="F184" s="1"/>
      <c r="G184" s="1"/>
      <c r="H184" s="1"/>
      <c r="I184" s="1"/>
      <c r="J184" s="1"/>
    </row>
    <row r="185" spans="1:10" s="2" customFormat="1" ht="12.75">
      <c r="A185" s="87"/>
      <c r="F185" s="1"/>
      <c r="G185" s="1"/>
      <c r="H185" s="1"/>
      <c r="I185" s="1"/>
      <c r="J185" s="1"/>
    </row>
    <row r="186" spans="1:10" s="2" customFormat="1" ht="12.75">
      <c r="A186" s="87"/>
      <c r="F186" s="1"/>
      <c r="G186" s="1"/>
      <c r="H186" s="1"/>
      <c r="I186" s="1"/>
      <c r="J186" s="1"/>
    </row>
    <row r="187" spans="1:10" s="2" customFormat="1" ht="12.75">
      <c r="A187" s="87"/>
      <c r="F187" s="1"/>
      <c r="G187" s="1"/>
      <c r="H187" s="1"/>
      <c r="I187" s="1"/>
      <c r="J187" s="1"/>
    </row>
    <row r="188" spans="1:10" s="2" customFormat="1" ht="12.75">
      <c r="A188" s="87"/>
      <c r="F188" s="1"/>
      <c r="G188" s="1"/>
      <c r="H188" s="1"/>
      <c r="I188" s="1"/>
      <c r="J188" s="1"/>
    </row>
    <row r="189" spans="1:10" s="2" customFormat="1" ht="12.75">
      <c r="A189" s="87"/>
      <c r="F189" s="1"/>
      <c r="G189" s="1"/>
      <c r="H189" s="1"/>
      <c r="I189" s="1"/>
      <c r="J189" s="1"/>
    </row>
    <row r="190" spans="1:10" s="2" customFormat="1" ht="12.75">
      <c r="A190" s="87"/>
      <c r="F190" s="1"/>
      <c r="G190" s="1"/>
      <c r="H190" s="1"/>
      <c r="I190" s="1"/>
      <c r="J190" s="1"/>
    </row>
    <row r="191" spans="1:10" s="2" customFormat="1" ht="12.75">
      <c r="A191" s="87"/>
      <c r="F191" s="1"/>
      <c r="G191" s="1"/>
      <c r="H191" s="1"/>
      <c r="I191" s="1"/>
      <c r="J191" s="1"/>
    </row>
    <row r="192" spans="1:10" s="2" customFormat="1" ht="12.75">
      <c r="A192" s="87"/>
      <c r="F192" s="1"/>
      <c r="G192" s="1"/>
      <c r="H192" s="1"/>
      <c r="I192" s="1"/>
      <c r="J192" s="1"/>
    </row>
    <row r="193" spans="1:10" s="2" customFormat="1" ht="12.75">
      <c r="A193" s="87"/>
      <c r="F193" s="1"/>
      <c r="G193" s="1"/>
      <c r="H193" s="1"/>
      <c r="I193" s="1"/>
      <c r="J193" s="1"/>
    </row>
    <row r="194" spans="1:10" s="2" customFormat="1" ht="12.75">
      <c r="A194" s="87"/>
      <c r="F194" s="1"/>
      <c r="G194" s="1"/>
      <c r="H194" s="1"/>
      <c r="I194" s="1"/>
      <c r="J194" s="1"/>
    </row>
    <row r="195" spans="1:10" s="2" customFormat="1" ht="12.75">
      <c r="A195" s="87"/>
      <c r="F195" s="1"/>
      <c r="G195" s="1"/>
      <c r="H195" s="1"/>
      <c r="I195" s="1"/>
      <c r="J195" s="1"/>
    </row>
    <row r="196" spans="1:10" s="2" customFormat="1" ht="12.75">
      <c r="A196" s="87"/>
      <c r="F196" s="1"/>
      <c r="G196" s="1"/>
      <c r="H196" s="1"/>
      <c r="I196" s="1"/>
      <c r="J196" s="1"/>
    </row>
    <row r="197" spans="1:10" s="2" customFormat="1" ht="12.75">
      <c r="A197" s="87"/>
      <c r="F197" s="1"/>
      <c r="G197" s="1"/>
      <c r="H197" s="1"/>
      <c r="I197" s="1"/>
      <c r="J197" s="1"/>
    </row>
    <row r="198" spans="1:10" s="2" customFormat="1" ht="12.75">
      <c r="A198" s="87"/>
      <c r="F198" s="1"/>
      <c r="G198" s="1"/>
      <c r="H198" s="1"/>
      <c r="I198" s="1"/>
      <c r="J198" s="1"/>
    </row>
    <row r="199" spans="1:10" s="2" customFormat="1" ht="12.75">
      <c r="A199" s="87"/>
      <c r="F199" s="1"/>
      <c r="G199" s="1"/>
      <c r="H199" s="1"/>
      <c r="I199" s="1"/>
      <c r="J199" s="1"/>
    </row>
    <row r="200" spans="1:10" s="2" customFormat="1" ht="12.75">
      <c r="A200" s="87"/>
      <c r="F200" s="1"/>
      <c r="G200" s="1"/>
      <c r="H200" s="1"/>
      <c r="I200" s="1"/>
      <c r="J200" s="1"/>
    </row>
    <row r="201" spans="1:10" s="2" customFormat="1" ht="12.75">
      <c r="A201" s="87"/>
      <c r="F201" s="1"/>
      <c r="G201" s="1"/>
      <c r="H201" s="1"/>
      <c r="I201" s="1"/>
      <c r="J201" s="1"/>
    </row>
    <row r="202" spans="1:10" s="2" customFormat="1" ht="12.75">
      <c r="A202" s="87"/>
      <c r="F202" s="1"/>
      <c r="G202" s="1"/>
      <c r="H202" s="1"/>
      <c r="I202" s="1"/>
      <c r="J202" s="1"/>
    </row>
    <row r="203" spans="1:10" s="2" customFormat="1" ht="12.75">
      <c r="A203" s="87"/>
      <c r="F203" s="1"/>
      <c r="G203" s="1"/>
      <c r="H203" s="1"/>
      <c r="I203" s="1"/>
      <c r="J203" s="1"/>
    </row>
    <row r="204" spans="1:10" s="2" customFormat="1" ht="12.75">
      <c r="A204" s="87"/>
      <c r="F204" s="1"/>
      <c r="G204" s="1"/>
      <c r="H204" s="1"/>
      <c r="I204" s="1"/>
      <c r="J204" s="1"/>
    </row>
    <row r="205" spans="1:10" s="2" customFormat="1" ht="12.75">
      <c r="A205" s="87"/>
      <c r="F205" s="1"/>
      <c r="G205" s="1"/>
      <c r="H205" s="1"/>
      <c r="I205" s="1"/>
      <c r="J205" s="1"/>
    </row>
    <row r="206" spans="1:10" s="2" customFormat="1" ht="12.75">
      <c r="A206" s="87"/>
      <c r="F206" s="1"/>
      <c r="G206" s="1"/>
      <c r="H206" s="1"/>
      <c r="I206" s="1"/>
      <c r="J206" s="1"/>
    </row>
    <row r="207" spans="1:10" s="2" customFormat="1" ht="12.75">
      <c r="A207" s="87"/>
      <c r="F207" s="1"/>
      <c r="G207" s="1"/>
      <c r="H207" s="1"/>
      <c r="I207" s="1"/>
      <c r="J207" s="1"/>
    </row>
    <row r="208" spans="1:10" s="2" customFormat="1" ht="12.75">
      <c r="A208" s="87"/>
      <c r="F208" s="1"/>
      <c r="G208" s="1"/>
      <c r="H208" s="1"/>
      <c r="I208" s="1"/>
      <c r="J208" s="1"/>
    </row>
    <row r="209" spans="1:10" s="2" customFormat="1" ht="12.75">
      <c r="A209" s="87"/>
      <c r="F209" s="1"/>
      <c r="G209" s="1"/>
      <c r="H209" s="1"/>
      <c r="I209" s="1"/>
      <c r="J209" s="1"/>
    </row>
    <row r="210" spans="1:10" s="2" customFormat="1" ht="12.75">
      <c r="A210" s="87"/>
      <c r="F210" s="1"/>
      <c r="G210" s="1"/>
      <c r="H210" s="1"/>
      <c r="I210" s="1"/>
      <c r="J210" s="1"/>
    </row>
    <row r="211" spans="1:10" s="2" customFormat="1" ht="12.75">
      <c r="A211" s="87"/>
      <c r="F211" s="1"/>
      <c r="G211" s="1"/>
      <c r="H211" s="1"/>
      <c r="I211" s="1"/>
      <c r="J211" s="1"/>
    </row>
    <row r="212" spans="1:10" s="2" customFormat="1" ht="12.75">
      <c r="A212" s="87"/>
      <c r="F212" s="1"/>
      <c r="G212" s="1"/>
      <c r="H212" s="1"/>
      <c r="I212" s="1"/>
      <c r="J212" s="1"/>
    </row>
    <row r="213" spans="1:10" s="2" customFormat="1" ht="12.75">
      <c r="A213" s="87"/>
      <c r="F213" s="1"/>
      <c r="G213" s="1"/>
      <c r="H213" s="1"/>
      <c r="I213" s="1"/>
      <c r="J213" s="1"/>
    </row>
    <row r="214" spans="1:10" s="2" customFormat="1" ht="12.75">
      <c r="A214" s="87"/>
      <c r="F214" s="1"/>
      <c r="G214" s="1"/>
      <c r="H214" s="1"/>
      <c r="I214" s="1"/>
      <c r="J214" s="1"/>
    </row>
    <row r="215" spans="1:10" s="2" customFormat="1" ht="12.75">
      <c r="A215" s="87"/>
      <c r="F215" s="1"/>
      <c r="G215" s="1"/>
      <c r="H215" s="1"/>
      <c r="I215" s="1"/>
      <c r="J215" s="1"/>
    </row>
    <row r="216" spans="1:10" s="2" customFormat="1" ht="12.75">
      <c r="A216" s="87"/>
      <c r="F216" s="1"/>
      <c r="G216" s="1"/>
      <c r="H216" s="1"/>
      <c r="I216" s="1"/>
      <c r="J216" s="1"/>
    </row>
    <row r="217" spans="1:10" s="2" customFormat="1" ht="12.75">
      <c r="A217" s="87"/>
      <c r="F217" s="1"/>
      <c r="G217" s="1"/>
      <c r="H217" s="1"/>
      <c r="I217" s="1"/>
      <c r="J217" s="1"/>
    </row>
    <row r="218" spans="1:10" s="2" customFormat="1" ht="12.75">
      <c r="A218" s="87"/>
      <c r="F218" s="1"/>
      <c r="G218" s="1"/>
      <c r="H218" s="1"/>
      <c r="I218" s="1"/>
      <c r="J218" s="1"/>
    </row>
    <row r="219" spans="1:10" s="2" customFormat="1" ht="12.75">
      <c r="A219" s="87"/>
      <c r="F219" s="1"/>
      <c r="G219" s="1"/>
      <c r="H219" s="1"/>
      <c r="I219" s="1"/>
      <c r="J219" s="1"/>
    </row>
    <row r="220" spans="1:10" s="2" customFormat="1" ht="12.75">
      <c r="A220" s="87"/>
      <c r="F220" s="1"/>
      <c r="G220" s="1"/>
      <c r="H220" s="1"/>
      <c r="I220" s="1"/>
      <c r="J220" s="1"/>
    </row>
    <row r="221" spans="1:10" s="2" customFormat="1" ht="12.75">
      <c r="A221" s="87"/>
      <c r="F221" s="1"/>
      <c r="G221" s="1"/>
      <c r="H221" s="1"/>
      <c r="I221" s="1"/>
      <c r="J221" s="1"/>
    </row>
    <row r="222" spans="1:10" s="2" customFormat="1" ht="12.75">
      <c r="A222" s="87"/>
      <c r="F222" s="1"/>
      <c r="G222" s="1"/>
      <c r="H222" s="1"/>
      <c r="I222" s="1"/>
      <c r="J222" s="1"/>
    </row>
    <row r="223" spans="1:10" s="2" customFormat="1" ht="12.75">
      <c r="A223" s="87"/>
      <c r="F223" s="1"/>
      <c r="G223" s="1"/>
      <c r="H223" s="1"/>
      <c r="I223" s="1"/>
      <c r="J223" s="1"/>
    </row>
    <row r="224" spans="1:10" s="2" customFormat="1" ht="12.75">
      <c r="A224" s="87"/>
      <c r="F224" s="1"/>
      <c r="G224" s="1"/>
      <c r="H224" s="1"/>
      <c r="I224" s="1"/>
      <c r="J224" s="1"/>
    </row>
    <row r="225" spans="1:10" s="2" customFormat="1" ht="12.75">
      <c r="A225" s="87"/>
      <c r="F225" s="1"/>
      <c r="G225" s="1"/>
      <c r="H225" s="1"/>
      <c r="I225" s="1"/>
      <c r="J225" s="1"/>
    </row>
    <row r="226" spans="1:10" s="2" customFormat="1" ht="12.75">
      <c r="A226" s="87"/>
      <c r="F226" s="1"/>
      <c r="G226" s="1"/>
      <c r="H226" s="1"/>
      <c r="I226" s="1"/>
      <c r="J226" s="1"/>
    </row>
    <row r="227" spans="1:10" s="2" customFormat="1" ht="12.75">
      <c r="A227" s="87"/>
      <c r="F227" s="1"/>
      <c r="G227" s="1"/>
      <c r="H227" s="1"/>
      <c r="I227" s="1"/>
      <c r="J227" s="1"/>
    </row>
    <row r="228" spans="1:10" s="2" customFormat="1" ht="12.75">
      <c r="A228" s="87"/>
      <c r="F228" s="1"/>
      <c r="G228" s="1"/>
      <c r="H228" s="1"/>
      <c r="I228" s="1"/>
      <c r="J228" s="1"/>
    </row>
    <row r="229" spans="1:10" s="2" customFormat="1" ht="12.75">
      <c r="A229" s="87"/>
      <c r="F229" s="1"/>
      <c r="G229" s="1"/>
      <c r="H229" s="1"/>
      <c r="I229" s="1"/>
      <c r="J229" s="1"/>
    </row>
    <row r="230" spans="1:10" s="2" customFormat="1" ht="12.75">
      <c r="A230" s="87"/>
      <c r="F230" s="1"/>
      <c r="G230" s="1"/>
      <c r="H230" s="1"/>
      <c r="I230" s="1"/>
      <c r="J230" s="1"/>
    </row>
    <row r="231" spans="1:10" s="2" customFormat="1" ht="12.75">
      <c r="A231" s="87"/>
      <c r="F231" s="1"/>
      <c r="G231" s="1"/>
      <c r="H231" s="1"/>
      <c r="I231" s="1"/>
      <c r="J231" s="1"/>
    </row>
    <row r="232" spans="1:10" s="2" customFormat="1" ht="12.75">
      <c r="A232" s="87"/>
      <c r="F232" s="1"/>
      <c r="G232" s="1"/>
      <c r="H232" s="1"/>
      <c r="I232" s="1"/>
      <c r="J232" s="1"/>
    </row>
    <row r="233" spans="1:10" s="2" customFormat="1" ht="12.75">
      <c r="A233" s="87"/>
      <c r="F233" s="1"/>
      <c r="G233" s="1"/>
      <c r="H233" s="1"/>
      <c r="I233" s="1"/>
      <c r="J233" s="1"/>
    </row>
    <row r="234" spans="1:10" s="2" customFormat="1" ht="12.75">
      <c r="A234" s="87"/>
      <c r="F234" s="1"/>
      <c r="G234" s="1"/>
      <c r="H234" s="1"/>
      <c r="I234" s="1"/>
      <c r="J234" s="1"/>
    </row>
    <row r="235" spans="1:10" s="2" customFormat="1" ht="12.75">
      <c r="A235" s="87"/>
      <c r="F235" s="1"/>
      <c r="G235" s="1"/>
      <c r="H235" s="1"/>
      <c r="I235" s="1"/>
      <c r="J235" s="1"/>
    </row>
    <row r="236" spans="1:10" s="2" customFormat="1" ht="12.75">
      <c r="A236" s="87"/>
      <c r="F236" s="1"/>
      <c r="G236" s="1"/>
      <c r="H236" s="1"/>
      <c r="I236" s="1"/>
      <c r="J236" s="1"/>
    </row>
    <row r="237" spans="1:10" s="2" customFormat="1" ht="12.75">
      <c r="A237" s="87"/>
      <c r="F237" s="1"/>
      <c r="G237" s="1"/>
      <c r="H237" s="1"/>
      <c r="I237" s="1"/>
      <c r="J237" s="1"/>
    </row>
    <row r="238" spans="1:10" s="2" customFormat="1" ht="12.75">
      <c r="A238" s="87"/>
      <c r="F238" s="1"/>
      <c r="G238" s="1"/>
      <c r="H238" s="1"/>
      <c r="I238" s="1"/>
      <c r="J238" s="1"/>
    </row>
    <row r="239" spans="1:10" s="2" customFormat="1" ht="12.75">
      <c r="A239" s="87"/>
      <c r="F239" s="1"/>
      <c r="G239" s="1"/>
      <c r="H239" s="1"/>
      <c r="I239" s="1"/>
      <c r="J239" s="1"/>
    </row>
    <row r="240" spans="1:10" s="2" customFormat="1" ht="12.75">
      <c r="A240" s="87"/>
      <c r="F240" s="1"/>
      <c r="G240" s="1"/>
      <c r="H240" s="1"/>
      <c r="I240" s="1"/>
      <c r="J240" s="1"/>
    </row>
    <row r="241" spans="1:10" s="2" customFormat="1" ht="12.75">
      <c r="A241" s="87"/>
      <c r="F241" s="1"/>
      <c r="G241" s="1"/>
      <c r="H241" s="1"/>
      <c r="I241" s="1"/>
      <c r="J241" s="1"/>
    </row>
    <row r="242" spans="1:10" s="2" customFormat="1" ht="12.75">
      <c r="A242" s="87"/>
      <c r="F242" s="1"/>
      <c r="G242" s="1"/>
      <c r="H242" s="1"/>
      <c r="I242" s="1"/>
      <c r="J242" s="1"/>
    </row>
    <row r="243" spans="1:10" s="2" customFormat="1" ht="12.75">
      <c r="A243" s="87"/>
      <c r="F243" s="1"/>
      <c r="G243" s="1"/>
      <c r="H243" s="1"/>
      <c r="I243" s="1"/>
      <c r="J243" s="1"/>
    </row>
    <row r="244" spans="1:10" s="2" customFormat="1" ht="12.75">
      <c r="A244" s="87"/>
      <c r="F244" s="1"/>
      <c r="G244" s="1"/>
      <c r="H244" s="1"/>
      <c r="I244" s="1"/>
      <c r="J244" s="1"/>
    </row>
    <row r="245" spans="1:10" s="2" customFormat="1" ht="12.75">
      <c r="A245" s="87"/>
      <c r="F245" s="1"/>
      <c r="G245" s="1"/>
      <c r="H245" s="1"/>
      <c r="I245" s="1"/>
      <c r="J245" s="1"/>
    </row>
    <row r="246" spans="1:10" s="2" customFormat="1" ht="12.75">
      <c r="A246" s="87"/>
      <c r="F246" s="1"/>
      <c r="G246" s="1"/>
      <c r="H246" s="1"/>
      <c r="I246" s="1"/>
      <c r="J246" s="1"/>
    </row>
    <row r="247" spans="1:10" s="2" customFormat="1" ht="12.75">
      <c r="A247" s="87"/>
      <c r="F247" s="1"/>
      <c r="G247" s="1"/>
      <c r="H247" s="1"/>
      <c r="I247" s="1"/>
      <c r="J247" s="1"/>
    </row>
    <row r="248" spans="1:10" s="2" customFormat="1" ht="12.75">
      <c r="A248" s="87"/>
      <c r="F248" s="1"/>
      <c r="G248" s="1"/>
      <c r="H248" s="1"/>
      <c r="I248" s="1"/>
      <c r="J248" s="1"/>
    </row>
    <row r="249" spans="1:10" s="2" customFormat="1" ht="12.75">
      <c r="A249" s="87"/>
      <c r="F249" s="1"/>
      <c r="G249" s="1"/>
      <c r="H249" s="1"/>
      <c r="I249" s="1"/>
      <c r="J249" s="1"/>
    </row>
    <row r="250" spans="1:10" s="2" customFormat="1" ht="12.75">
      <c r="A250" s="87"/>
      <c r="F250" s="1"/>
      <c r="G250" s="1"/>
      <c r="H250" s="1"/>
      <c r="I250" s="1"/>
      <c r="J250" s="1"/>
    </row>
    <row r="251" spans="1:10" s="2" customFormat="1" ht="12.75">
      <c r="A251" s="87"/>
      <c r="F251" s="1"/>
      <c r="G251" s="1"/>
      <c r="H251" s="1"/>
      <c r="I251" s="1"/>
      <c r="J251" s="1"/>
    </row>
    <row r="252" spans="1:10" s="2" customFormat="1" ht="12.75">
      <c r="A252" s="87"/>
      <c r="F252" s="1"/>
      <c r="G252" s="1"/>
      <c r="H252" s="1"/>
      <c r="I252" s="1"/>
      <c r="J252" s="1"/>
    </row>
    <row r="253" spans="1:10" s="2" customFormat="1" ht="12.75">
      <c r="A253" s="87"/>
      <c r="F253" s="1"/>
      <c r="G253" s="1"/>
      <c r="H253" s="1"/>
      <c r="I253" s="1"/>
      <c r="J253" s="1"/>
    </row>
    <row r="254" spans="1:10" s="2" customFormat="1" ht="12.75">
      <c r="A254" s="87"/>
      <c r="F254" s="1"/>
      <c r="G254" s="1"/>
      <c r="H254" s="1"/>
      <c r="I254" s="1"/>
      <c r="J254" s="1"/>
    </row>
    <row r="255" spans="1:10" s="2" customFormat="1" ht="12.75">
      <c r="A255" s="87"/>
      <c r="F255" s="1"/>
      <c r="G255" s="1"/>
      <c r="H255" s="1"/>
      <c r="I255" s="1"/>
      <c r="J255" s="1"/>
    </row>
    <row r="256" spans="1:10" s="2" customFormat="1" ht="12.75">
      <c r="A256" s="87"/>
      <c r="F256" s="1"/>
      <c r="G256" s="1"/>
      <c r="H256" s="1"/>
      <c r="I256" s="1"/>
      <c r="J256" s="1"/>
    </row>
    <row r="257" spans="1:10" s="2" customFormat="1" ht="12.75">
      <c r="A257" s="87"/>
      <c r="F257" s="1"/>
      <c r="G257" s="1"/>
      <c r="H257" s="1"/>
      <c r="I257" s="1"/>
      <c r="J257" s="1"/>
    </row>
    <row r="258" spans="1:10" s="2" customFormat="1" ht="12.75">
      <c r="A258" s="87"/>
      <c r="F258" s="1"/>
      <c r="G258" s="1"/>
      <c r="H258" s="1"/>
      <c r="I258" s="1"/>
      <c r="J258" s="1"/>
    </row>
    <row r="259" spans="1:10" s="2" customFormat="1" ht="12.75">
      <c r="A259" s="87"/>
      <c r="F259" s="1"/>
      <c r="G259" s="1"/>
      <c r="H259" s="1"/>
      <c r="I259" s="1"/>
      <c r="J259" s="1"/>
    </row>
    <row r="260" spans="1:10" s="2" customFormat="1" ht="12.75">
      <c r="A260" s="87"/>
      <c r="F260" s="1"/>
      <c r="G260" s="1"/>
      <c r="H260" s="1"/>
      <c r="I260" s="1"/>
      <c r="J260" s="1"/>
    </row>
    <row r="261" spans="1:10" s="2" customFormat="1" ht="12.75">
      <c r="A261" s="87"/>
      <c r="F261" s="1"/>
      <c r="G261" s="1"/>
      <c r="H261" s="1"/>
      <c r="I261" s="1"/>
      <c r="J261" s="1"/>
    </row>
    <row r="262" spans="1:10" s="2" customFormat="1" ht="12.75">
      <c r="A262" s="87"/>
      <c r="F262" s="1"/>
      <c r="G262" s="1"/>
      <c r="H262" s="1"/>
      <c r="I262" s="1"/>
      <c r="J262" s="1"/>
    </row>
    <row r="263" spans="1:10" s="2" customFormat="1" ht="12.75">
      <c r="A263" s="87"/>
      <c r="F263" s="1"/>
      <c r="G263" s="1"/>
      <c r="H263" s="1"/>
      <c r="I263" s="1"/>
      <c r="J263" s="1"/>
    </row>
    <row r="264" spans="1:10" s="2" customFormat="1" ht="12.75">
      <c r="A264" s="87"/>
      <c r="F264" s="1"/>
      <c r="G264" s="1"/>
      <c r="H264" s="1"/>
      <c r="I264" s="1"/>
      <c r="J264" s="1"/>
    </row>
    <row r="265" spans="1:10" s="2" customFormat="1" ht="12.75">
      <c r="A265" s="87"/>
      <c r="F265" s="1"/>
      <c r="G265" s="1"/>
      <c r="H265" s="1"/>
      <c r="I265" s="1"/>
      <c r="J265" s="1"/>
    </row>
    <row r="266" spans="1:10" s="2" customFormat="1" ht="12.75">
      <c r="A266" s="87"/>
      <c r="F266" s="1"/>
      <c r="G266" s="1"/>
      <c r="H266" s="1"/>
      <c r="I266" s="1"/>
      <c r="J266" s="1"/>
    </row>
    <row r="267" spans="1:10" s="2" customFormat="1" ht="12.75">
      <c r="A267" s="87"/>
      <c r="F267" s="1"/>
      <c r="G267" s="1"/>
      <c r="H267" s="1"/>
      <c r="I267" s="1"/>
      <c r="J267" s="1"/>
    </row>
    <row r="268" spans="1:10" s="2" customFormat="1" ht="12.75">
      <c r="A268" s="87"/>
      <c r="F268" s="1"/>
      <c r="G268" s="1"/>
      <c r="H268" s="1"/>
      <c r="I268" s="1"/>
      <c r="J268" s="1"/>
    </row>
    <row r="269" spans="1:10" s="2" customFormat="1" ht="12.75">
      <c r="A269" s="87"/>
      <c r="F269" s="1"/>
      <c r="G269" s="1"/>
      <c r="H269" s="1"/>
      <c r="I269" s="1"/>
      <c r="J269" s="1"/>
    </row>
    <row r="270" spans="1:10" s="2" customFormat="1" ht="12.75">
      <c r="A270" s="87"/>
      <c r="F270" s="1"/>
      <c r="G270" s="1"/>
      <c r="H270" s="1"/>
      <c r="I270" s="1"/>
      <c r="J270" s="1"/>
    </row>
  </sheetData>
  <sheetProtection selectLockedCells="1" selectUnlockedCells="1"/>
  <mergeCells count="64">
    <mergeCell ref="G1:J1"/>
    <mergeCell ref="G2:J2"/>
    <mergeCell ref="A3:B3"/>
    <mergeCell ref="G3:J3"/>
    <mergeCell ref="G4:J4"/>
    <mergeCell ref="G5:J5"/>
    <mergeCell ref="A8:B8"/>
    <mergeCell ref="G8:J8"/>
    <mergeCell ref="G9:J9"/>
    <mergeCell ref="G10:J10"/>
    <mergeCell ref="A11:B11"/>
    <mergeCell ref="A12:B12"/>
    <mergeCell ref="G12:J12"/>
    <mergeCell ref="A13:B13"/>
    <mergeCell ref="G14:J14"/>
    <mergeCell ref="A15:B15"/>
    <mergeCell ref="G15:J15"/>
    <mergeCell ref="A16:B16"/>
    <mergeCell ref="A18:B18"/>
    <mergeCell ref="G18:J18"/>
    <mergeCell ref="A20:B20"/>
    <mergeCell ref="A21:B21"/>
    <mergeCell ref="G22:J22"/>
    <mergeCell ref="A23:B23"/>
    <mergeCell ref="G24:J24"/>
    <mergeCell ref="A25:B25"/>
    <mergeCell ref="G25:J25"/>
    <mergeCell ref="G27:J27"/>
    <mergeCell ref="B31:C31"/>
    <mergeCell ref="B32:F32"/>
    <mergeCell ref="B33:F33"/>
    <mergeCell ref="B34:F34"/>
    <mergeCell ref="B35:F35"/>
    <mergeCell ref="B36:F36"/>
    <mergeCell ref="B37:F37"/>
    <mergeCell ref="B38:F38"/>
    <mergeCell ref="G38:I38"/>
    <mergeCell ref="B39:F39"/>
    <mergeCell ref="G39:I39"/>
    <mergeCell ref="B40:F40"/>
    <mergeCell ref="B41:F41"/>
    <mergeCell ref="B42:F42"/>
    <mergeCell ref="B43:F43"/>
    <mergeCell ref="A44:J44"/>
    <mergeCell ref="A46:J46"/>
    <mergeCell ref="A48:A49"/>
    <mergeCell ref="B48:B49"/>
    <mergeCell ref="C48:C49"/>
    <mergeCell ref="D48:D49"/>
    <mergeCell ref="E48:E49"/>
    <mergeCell ref="F48:F49"/>
    <mergeCell ref="G48:J48"/>
    <mergeCell ref="A51:J51"/>
    <mergeCell ref="A76:J76"/>
    <mergeCell ref="A90:J90"/>
    <mergeCell ref="A98:J98"/>
    <mergeCell ref="A100:J100"/>
    <mergeCell ref="A106:J106"/>
    <mergeCell ref="A120:J120"/>
    <mergeCell ref="A129:J129"/>
    <mergeCell ref="C141:F141"/>
    <mergeCell ref="H141:J141"/>
    <mergeCell ref="C142:F142"/>
    <mergeCell ref="H142:J142"/>
  </mergeCells>
  <printOptions/>
  <pageMargins left="0.9840277777777777" right="0.39375" top="0.7875" bottom="0.7875" header="0.39375" footer="0.5118055555555555"/>
  <pageSetup horizontalDpi="300" verticalDpi="300" orientation="landscape" paperSize="9" scale="59"/>
  <headerFooter alignWithMargins="0">
    <oddHeader>&amp;C&amp;"Times New Roman,Обычный"&amp;14&amp;P&amp;R&amp;"Times New Roman,Обычный"&amp;14 
Продовження додатка 1</oddHeader>
  </headerFooter>
  <rowBreaks count="2" manualBreakCount="2">
    <brk id="43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67"/>
  <sheetViews>
    <sheetView zoomScale="75" zoomScaleNormal="75" zoomScaleSheetLayoutView="69" workbookViewId="0" topLeftCell="A1">
      <selection activeCell="A3" sqref="A3"/>
    </sheetView>
  </sheetViews>
  <sheetFormatPr defaultColWidth="9.00390625" defaultRowHeight="12.75"/>
  <cols>
    <col min="1" max="1" width="86.75390625" style="1" customWidth="1"/>
    <col min="2" max="2" width="14.875" style="2" customWidth="1"/>
    <col min="3" max="5" width="16.25390625" style="2" customWidth="1"/>
    <col min="6" max="10" width="16.25390625" style="1" customWidth="1"/>
    <col min="11" max="11" width="69.25390625" style="1" customWidth="1"/>
    <col min="12" max="16384" width="9.125" style="1" customWidth="1"/>
  </cols>
  <sheetData>
    <row r="1" spans="1:11" ht="12.75" customHeight="1">
      <c r="A1" s="88" t="s">
        <v>172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0" ht="12.75">
      <c r="A2" s="88"/>
      <c r="B2" s="25"/>
      <c r="C2" s="88"/>
      <c r="D2" s="88"/>
      <c r="E2" s="25"/>
      <c r="F2" s="88"/>
      <c r="G2" s="88"/>
      <c r="H2" s="88"/>
      <c r="I2" s="88"/>
      <c r="J2" s="88"/>
    </row>
    <row r="3" spans="1:11" ht="36" customHeight="1">
      <c r="A3" s="32" t="s">
        <v>55</v>
      </c>
      <c r="B3" s="43" t="s">
        <v>56</v>
      </c>
      <c r="C3" s="43" t="s">
        <v>57</v>
      </c>
      <c r="D3" s="43" t="s">
        <v>58</v>
      </c>
      <c r="E3" s="44" t="s">
        <v>173</v>
      </c>
      <c r="F3" s="43" t="s">
        <v>174</v>
      </c>
      <c r="G3" s="43" t="s">
        <v>175</v>
      </c>
      <c r="H3" s="43"/>
      <c r="I3" s="43"/>
      <c r="J3" s="43"/>
      <c r="K3" s="43" t="s">
        <v>176</v>
      </c>
    </row>
    <row r="4" spans="1:11" ht="61.5" customHeight="1">
      <c r="A4" s="32"/>
      <c r="B4" s="43"/>
      <c r="C4" s="43"/>
      <c r="D4" s="43"/>
      <c r="E4" s="44"/>
      <c r="F4" s="43"/>
      <c r="G4" s="44" t="s">
        <v>177</v>
      </c>
      <c r="H4" s="44" t="s">
        <v>178</v>
      </c>
      <c r="I4" s="44" t="s">
        <v>179</v>
      </c>
      <c r="J4" s="44" t="s">
        <v>180</v>
      </c>
      <c r="K4" s="43"/>
    </row>
    <row r="5" spans="1:11" ht="18" customHeight="1">
      <c r="A5" s="3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</row>
    <row r="6" spans="1:11" s="74" customFormat="1" ht="19.5" customHeight="1">
      <c r="A6" s="89" t="s">
        <v>181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s="74" customFormat="1" ht="12.75">
      <c r="A7" s="55" t="s">
        <v>67</v>
      </c>
      <c r="B7" s="32">
        <v>1000</v>
      </c>
      <c r="C7" s="53">
        <v>52721.3</v>
      </c>
      <c r="D7" s="53">
        <v>66753.7</v>
      </c>
      <c r="E7" s="53">
        <v>71388.1</v>
      </c>
      <c r="F7" s="75">
        <f>SUM(G7:J7)</f>
        <v>74832.541</v>
      </c>
      <c r="G7" s="53">
        <v>15918.491</v>
      </c>
      <c r="H7" s="53">
        <v>18045.043</v>
      </c>
      <c r="I7" s="53">
        <v>24011.926</v>
      </c>
      <c r="J7" s="53">
        <v>16857.081</v>
      </c>
      <c r="K7" s="90"/>
    </row>
    <row r="8" spans="1:11" ht="18.75" customHeight="1">
      <c r="A8" s="55" t="s">
        <v>68</v>
      </c>
      <c r="B8" s="32">
        <v>1010</v>
      </c>
      <c r="C8" s="72">
        <f>SUM(C9:C16)</f>
        <v>-52811.49999999999</v>
      </c>
      <c r="D8" s="72">
        <f>SUM(D9:D16)</f>
        <v>-56302.90000000001</v>
      </c>
      <c r="E8" s="72">
        <f>SUM(E9:E16)</f>
        <v>-62644.581</v>
      </c>
      <c r="F8" s="72">
        <f>SUM(G8:J8)</f>
        <v>-64153.922000000006</v>
      </c>
      <c r="G8" s="72">
        <f>SUM(G9:G16)</f>
        <v>-14775.871000000001</v>
      </c>
      <c r="H8" s="72">
        <f>SUM(H9:H16)</f>
        <v>-15664.24</v>
      </c>
      <c r="I8" s="72">
        <f>SUM(I9:I16)</f>
        <v>-17652.149</v>
      </c>
      <c r="J8" s="72">
        <f>SUM(J9:J16)</f>
        <v>-16061.662</v>
      </c>
      <c r="K8" s="91"/>
    </row>
    <row r="9" spans="1:11" s="16" customFormat="1" ht="19.5" customHeight="1">
      <c r="A9" s="55" t="s">
        <v>182</v>
      </c>
      <c r="B9" s="43">
        <v>1011</v>
      </c>
      <c r="C9" s="47">
        <v>-16361.11</v>
      </c>
      <c r="D9" s="47">
        <v>-18306.3</v>
      </c>
      <c r="E9" s="47">
        <v>-19921.873</v>
      </c>
      <c r="F9" s="72">
        <f>SUM(G9:J9)</f>
        <v>-20986.1</v>
      </c>
      <c r="G9" s="47">
        <v>-4327.901</v>
      </c>
      <c r="H9" s="47">
        <v>-5469.088</v>
      </c>
      <c r="I9" s="47">
        <v>-6480.994</v>
      </c>
      <c r="J9" s="47">
        <v>-4708.117</v>
      </c>
      <c r="K9" s="91"/>
    </row>
    <row r="10" spans="1:11" s="16" customFormat="1" ht="19.5" customHeight="1">
      <c r="A10" s="55" t="s">
        <v>183</v>
      </c>
      <c r="B10" s="43">
        <v>1012</v>
      </c>
      <c r="C10" s="47">
        <v>-3386.72</v>
      </c>
      <c r="D10" s="47">
        <v>-3327.2</v>
      </c>
      <c r="E10" s="47">
        <v>-3906.196</v>
      </c>
      <c r="F10" s="72">
        <f>SUM(G10:J10)</f>
        <v>-3327.16</v>
      </c>
      <c r="G10" s="47">
        <v>-652.123</v>
      </c>
      <c r="H10" s="47">
        <v>-848.426</v>
      </c>
      <c r="I10" s="47">
        <v>-971.531</v>
      </c>
      <c r="J10" s="47">
        <v>-855.08</v>
      </c>
      <c r="K10" s="91"/>
    </row>
    <row r="11" spans="1:11" s="16" customFormat="1" ht="19.5" customHeight="1">
      <c r="A11" s="55" t="s">
        <v>184</v>
      </c>
      <c r="B11" s="43">
        <v>1013</v>
      </c>
      <c r="C11" s="47">
        <v>-6884.09</v>
      </c>
      <c r="D11" s="47">
        <v>-6667.5</v>
      </c>
      <c r="E11" s="47">
        <v>-8095.258</v>
      </c>
      <c r="F11" s="72">
        <f>SUM(G11:J11)</f>
        <v>-7666.78</v>
      </c>
      <c r="G11" s="47">
        <v>-2139.032</v>
      </c>
      <c r="H11" s="47">
        <v>-1694.358</v>
      </c>
      <c r="I11" s="47">
        <v>-1909.028</v>
      </c>
      <c r="J11" s="47">
        <v>-1924.362</v>
      </c>
      <c r="K11" s="91"/>
    </row>
    <row r="12" spans="1:11" s="16" customFormat="1" ht="19.5" customHeight="1">
      <c r="A12" s="55" t="s">
        <v>159</v>
      </c>
      <c r="B12" s="43">
        <v>1014</v>
      </c>
      <c r="C12" s="47">
        <v>-11251.61</v>
      </c>
      <c r="D12" s="47">
        <v>-13219.8</v>
      </c>
      <c r="E12" s="47">
        <v>-13861.304</v>
      </c>
      <c r="F12" s="72">
        <f>SUM(G12:J12)</f>
        <v>-15885.689999999999</v>
      </c>
      <c r="G12" s="47">
        <v>-3606.052</v>
      </c>
      <c r="H12" s="47">
        <v>-3717.251</v>
      </c>
      <c r="I12" s="47">
        <v>-3971.423</v>
      </c>
      <c r="J12" s="47">
        <v>-4590.964</v>
      </c>
      <c r="K12" s="91"/>
    </row>
    <row r="13" spans="1:11" s="16" customFormat="1" ht="19.5" customHeight="1">
      <c r="A13" s="55" t="s">
        <v>185</v>
      </c>
      <c r="B13" s="43">
        <v>1015</v>
      </c>
      <c r="C13" s="47">
        <v>-2297.67</v>
      </c>
      <c r="D13" s="47">
        <v>-2908.4</v>
      </c>
      <c r="E13" s="47">
        <v>-3049.487</v>
      </c>
      <c r="F13" s="72">
        <f>SUM(G13:J13)</f>
        <v>-3494.852</v>
      </c>
      <c r="G13" s="47">
        <v>-793.331</v>
      </c>
      <c r="H13" s="47">
        <v>-817.795</v>
      </c>
      <c r="I13" s="47">
        <v>-873.713</v>
      </c>
      <c r="J13" s="47">
        <v>-1010.013</v>
      </c>
      <c r="K13" s="91"/>
    </row>
    <row r="14" spans="1:11" s="16" customFormat="1" ht="39" customHeight="1">
      <c r="A14" s="55" t="s">
        <v>186</v>
      </c>
      <c r="B14" s="43">
        <v>1016</v>
      </c>
      <c r="C14" s="47">
        <v>-1152.18</v>
      </c>
      <c r="D14" s="47">
        <v>-1381.9</v>
      </c>
      <c r="E14" s="47">
        <v>-2222.093</v>
      </c>
      <c r="F14" s="72">
        <f>SUM(G14:J14)</f>
        <v>-1552.48</v>
      </c>
      <c r="G14" s="47">
        <v>-520.081</v>
      </c>
      <c r="H14" s="47">
        <v>-385.015</v>
      </c>
      <c r="I14" s="47">
        <v>-518.528</v>
      </c>
      <c r="J14" s="47">
        <v>-128.856</v>
      </c>
      <c r="K14" s="91"/>
    </row>
    <row r="15" spans="1:11" s="16" customFormat="1" ht="19.5" customHeight="1">
      <c r="A15" s="55" t="s">
        <v>187</v>
      </c>
      <c r="B15" s="43">
        <v>1017</v>
      </c>
      <c r="C15" s="47">
        <v>-7225.99</v>
      </c>
      <c r="D15" s="47">
        <v>-6841.1</v>
      </c>
      <c r="E15" s="47">
        <v>-7366.263</v>
      </c>
      <c r="F15" s="72">
        <f>SUM(G15:J15)</f>
        <v>-7590.110000000001</v>
      </c>
      <c r="G15" s="47">
        <v>-1753.315</v>
      </c>
      <c r="H15" s="47">
        <v>-1889.937</v>
      </c>
      <c r="I15" s="47">
        <v>-1981.019</v>
      </c>
      <c r="J15" s="47">
        <v>-1965.839</v>
      </c>
      <c r="K15" s="91"/>
    </row>
    <row r="16" spans="1:11" s="16" customFormat="1" ht="19.5" customHeight="1">
      <c r="A16" s="55" t="s">
        <v>188</v>
      </c>
      <c r="B16" s="43">
        <v>1018</v>
      </c>
      <c r="C16" s="47">
        <f>C17+C18+C19+C20+C21+C22+C23+C24</f>
        <v>-4252.13</v>
      </c>
      <c r="D16" s="47">
        <f>D17+D18+D19+D20+D21+D22+D23+D24</f>
        <v>-3650.7000000000007</v>
      </c>
      <c r="E16" s="47">
        <f>E17+E18+E19+E20+E21+E22+E23+E24</f>
        <v>-4222.107</v>
      </c>
      <c r="F16" s="72">
        <f>SUM(G16:J16)</f>
        <v>-3650.75</v>
      </c>
      <c r="G16" s="47">
        <v>-984.036</v>
      </c>
      <c r="H16" s="47">
        <v>-842.37</v>
      </c>
      <c r="I16" s="47">
        <v>-945.913</v>
      </c>
      <c r="J16" s="47">
        <v>-878.431</v>
      </c>
      <c r="K16" s="91"/>
    </row>
    <row r="17" spans="1:11" s="16" customFormat="1" ht="19.5" customHeight="1">
      <c r="A17" s="55" t="s">
        <v>189</v>
      </c>
      <c r="B17" s="43"/>
      <c r="C17" s="47">
        <v>-749.14</v>
      </c>
      <c r="D17" s="47">
        <v>-755.2</v>
      </c>
      <c r="E17" s="47">
        <v>-854.693</v>
      </c>
      <c r="F17" s="72">
        <f>SUM(G17:J17)</f>
        <v>-755.1500000000001</v>
      </c>
      <c r="G17" s="47">
        <v>-186.522</v>
      </c>
      <c r="H17" s="47">
        <v>-188.032</v>
      </c>
      <c r="I17" s="47">
        <v>-190.298</v>
      </c>
      <c r="J17" s="47">
        <v>-190.298</v>
      </c>
      <c r="K17" s="91"/>
    </row>
    <row r="18" spans="1:11" s="16" customFormat="1" ht="19.5" customHeight="1">
      <c r="A18" s="55" t="s">
        <v>190</v>
      </c>
      <c r="B18" s="43"/>
      <c r="C18" s="47">
        <v>-355.89</v>
      </c>
      <c r="D18" s="47">
        <v>-304.5</v>
      </c>
      <c r="E18" s="47">
        <v>-307.273</v>
      </c>
      <c r="F18" s="72">
        <f>SUM(G18:J18)</f>
        <v>-304.52</v>
      </c>
      <c r="G18" s="47">
        <v>-176.002</v>
      </c>
      <c r="H18" s="47">
        <v>-39.724</v>
      </c>
      <c r="I18" s="47">
        <v>-14.633</v>
      </c>
      <c r="J18" s="47">
        <v>-74.161</v>
      </c>
      <c r="K18" s="91"/>
    </row>
    <row r="19" spans="1:11" s="16" customFormat="1" ht="19.5" customHeight="1">
      <c r="A19" s="55" t="s">
        <v>191</v>
      </c>
      <c r="B19" s="43"/>
      <c r="C19" s="47">
        <v>-10.53</v>
      </c>
      <c r="D19" s="47">
        <v>-16.9</v>
      </c>
      <c r="E19" s="47">
        <v>-0.8230000000000001</v>
      </c>
      <c r="F19" s="72">
        <f>SUM(G19:J19)</f>
        <v>-16.9</v>
      </c>
      <c r="G19" s="47">
        <v>-4.225</v>
      </c>
      <c r="H19" s="47">
        <v>-4.225</v>
      </c>
      <c r="I19" s="47">
        <v>-4.225</v>
      </c>
      <c r="J19" s="47">
        <v>-4.225</v>
      </c>
      <c r="K19" s="91"/>
    </row>
    <row r="20" spans="1:11" s="16" customFormat="1" ht="19.5" customHeight="1">
      <c r="A20" s="55" t="s">
        <v>192</v>
      </c>
      <c r="B20" s="43"/>
      <c r="C20" s="47">
        <v>-433.06</v>
      </c>
      <c r="D20" s="47">
        <v>-328.2</v>
      </c>
      <c r="E20" s="47">
        <v>-464.577</v>
      </c>
      <c r="F20" s="72">
        <f>SUM(G20:J20)</f>
        <v>-328.2</v>
      </c>
      <c r="G20" s="47">
        <v>-55.794</v>
      </c>
      <c r="H20" s="47">
        <v>-48.902</v>
      </c>
      <c r="I20" s="47">
        <v>-175.259</v>
      </c>
      <c r="J20" s="47">
        <v>-48.245</v>
      </c>
      <c r="K20" s="91"/>
    </row>
    <row r="21" spans="1:11" s="16" customFormat="1" ht="19.5" customHeight="1">
      <c r="A21" s="55" t="s">
        <v>193</v>
      </c>
      <c r="B21" s="43"/>
      <c r="C21" s="47">
        <v>-25.71</v>
      </c>
      <c r="D21" s="47">
        <v>-25.2</v>
      </c>
      <c r="E21" s="47">
        <v>-29.597</v>
      </c>
      <c r="F21" s="72">
        <f>SUM(G21:J21)</f>
        <v>-25.2</v>
      </c>
      <c r="G21" s="47">
        <v>-6.3</v>
      </c>
      <c r="H21" s="47">
        <v>-6.3</v>
      </c>
      <c r="I21" s="47">
        <v>-6.3</v>
      </c>
      <c r="J21" s="47">
        <v>-6.3</v>
      </c>
      <c r="K21" s="91"/>
    </row>
    <row r="22" spans="1:11" s="16" customFormat="1" ht="19.5" customHeight="1">
      <c r="A22" s="55" t="s">
        <v>194</v>
      </c>
      <c r="B22" s="43"/>
      <c r="C22" s="47">
        <v>-88.58</v>
      </c>
      <c r="D22" s="47">
        <v>-41.5</v>
      </c>
      <c r="E22" s="47">
        <v>-38.132</v>
      </c>
      <c r="F22" s="72">
        <f>SUM(G22:J22)</f>
        <v>-41.370000000000005</v>
      </c>
      <c r="G22" s="47">
        <v>-10.342</v>
      </c>
      <c r="H22" s="47">
        <v>-10.343</v>
      </c>
      <c r="I22" s="47">
        <v>-10.342</v>
      </c>
      <c r="J22" s="47">
        <v>-10.343</v>
      </c>
      <c r="K22" s="91"/>
    </row>
    <row r="23" spans="1:11" s="16" customFormat="1" ht="19.5" customHeight="1">
      <c r="A23" s="55" t="s">
        <v>195</v>
      </c>
      <c r="B23" s="43"/>
      <c r="C23" s="47">
        <v>-1756.97</v>
      </c>
      <c r="D23" s="47">
        <v>-1632.9</v>
      </c>
      <c r="E23" s="47">
        <v>-1756.516</v>
      </c>
      <c r="F23" s="72">
        <f>SUM(G23:J23)</f>
        <v>-1632.8899999999999</v>
      </c>
      <c r="G23" s="47">
        <v>-408.222</v>
      </c>
      <c r="H23" s="47">
        <v>-408.222</v>
      </c>
      <c r="I23" s="47">
        <v>-408.223</v>
      </c>
      <c r="J23" s="47">
        <v>-408.223</v>
      </c>
      <c r="K23" s="91"/>
    </row>
    <row r="24" spans="1:11" s="16" customFormat="1" ht="19.5" customHeight="1">
      <c r="A24" s="55" t="s">
        <v>196</v>
      </c>
      <c r="B24" s="43"/>
      <c r="C24" s="47">
        <v>-832.25</v>
      </c>
      <c r="D24" s="47">
        <v>-546.3</v>
      </c>
      <c r="E24" s="47">
        <v>-770.496</v>
      </c>
      <c r="F24" s="72">
        <f>SUM(G24:J24)</f>
        <v>-546.52</v>
      </c>
      <c r="G24" s="47">
        <v>-136.629</v>
      </c>
      <c r="H24" s="47">
        <v>-136.622</v>
      </c>
      <c r="I24" s="47">
        <v>-136.633</v>
      </c>
      <c r="J24" s="47">
        <v>-136.636</v>
      </c>
      <c r="K24" s="91"/>
    </row>
    <row r="25" spans="1:11" s="74" customFormat="1" ht="19.5" customHeight="1">
      <c r="A25" s="89" t="s">
        <v>197</v>
      </c>
      <c r="B25" s="56">
        <v>1020</v>
      </c>
      <c r="C25" s="50">
        <f>SUM(C7,C8)</f>
        <v>-90.19999999998981</v>
      </c>
      <c r="D25" s="50">
        <f>SUM(D7,D8)</f>
        <v>10450.799999999988</v>
      </c>
      <c r="E25" s="50">
        <f>SUM(E7,E8)</f>
        <v>8743.519000000008</v>
      </c>
      <c r="F25" s="50">
        <f>SUM(F7,F8)</f>
        <v>10678.618999999992</v>
      </c>
      <c r="G25" s="50">
        <f>SUM(G7,G8)</f>
        <v>1142.619999999999</v>
      </c>
      <c r="H25" s="50">
        <f>SUM(H7,H8)</f>
        <v>2380.8030000000017</v>
      </c>
      <c r="I25" s="50">
        <f>SUM(I7,I8)</f>
        <v>6359.776999999998</v>
      </c>
      <c r="J25" s="50">
        <f>SUM(J7,J8)</f>
        <v>795.418999999998</v>
      </c>
      <c r="K25" s="90"/>
    </row>
    <row r="26" spans="1:11" ht="19.5" customHeight="1">
      <c r="A26" s="55" t="s">
        <v>198</v>
      </c>
      <c r="B26" s="32">
        <v>1030</v>
      </c>
      <c r="C26" s="72">
        <f>SUM(C27:C46,C48)</f>
        <v>-3178.080000000001</v>
      </c>
      <c r="D26" s="72">
        <f>SUM(D27:D46,D48)</f>
        <v>-3435.4000000000005</v>
      </c>
      <c r="E26" s="72">
        <f>SUM(E27:E46,E48)</f>
        <v>-3851.5609999999997</v>
      </c>
      <c r="F26" s="72">
        <f>SUM(G26:J26)</f>
        <v>-3955.272</v>
      </c>
      <c r="G26" s="72">
        <f>SUM(G27:G46,G48)</f>
        <v>-978.117</v>
      </c>
      <c r="H26" s="72">
        <f>SUM(H27:H46,H48)</f>
        <v>-854.7959999999999</v>
      </c>
      <c r="I26" s="72">
        <f>SUM(I27:I46,I48)</f>
        <v>-1072.8940000000002</v>
      </c>
      <c r="J26" s="72">
        <f>SUM(J27:J46,J48)</f>
        <v>-1049.465</v>
      </c>
      <c r="K26" s="91"/>
    </row>
    <row r="27" spans="1:11" ht="19.5" customHeight="1">
      <c r="A27" s="55" t="s">
        <v>199</v>
      </c>
      <c r="B27" s="32">
        <v>1031</v>
      </c>
      <c r="C27" s="47" t="s">
        <v>200</v>
      </c>
      <c r="D27" s="47" t="s">
        <v>200</v>
      </c>
      <c r="E27" s="47" t="s">
        <v>200</v>
      </c>
      <c r="F27" s="72">
        <f>SUM(G27:J27)</f>
        <v>0</v>
      </c>
      <c r="G27" s="47" t="s">
        <v>200</v>
      </c>
      <c r="H27" s="47" t="s">
        <v>200</v>
      </c>
      <c r="I27" s="47" t="s">
        <v>200</v>
      </c>
      <c r="J27" s="47" t="s">
        <v>200</v>
      </c>
      <c r="K27" s="91"/>
    </row>
    <row r="28" spans="1:11" ht="19.5" customHeight="1">
      <c r="A28" s="55" t="s">
        <v>201</v>
      </c>
      <c r="B28" s="32">
        <v>1032</v>
      </c>
      <c r="C28" s="47" t="s">
        <v>200</v>
      </c>
      <c r="D28" s="47" t="s">
        <v>200</v>
      </c>
      <c r="E28" s="47" t="s">
        <v>200</v>
      </c>
      <c r="F28" s="72">
        <f>SUM(G28:J28)</f>
        <v>0</v>
      </c>
      <c r="G28" s="47" t="s">
        <v>200</v>
      </c>
      <c r="H28" s="47" t="s">
        <v>200</v>
      </c>
      <c r="I28" s="47" t="s">
        <v>200</v>
      </c>
      <c r="J28" s="47" t="s">
        <v>200</v>
      </c>
      <c r="K28" s="91"/>
    </row>
    <row r="29" spans="1:11" ht="19.5" customHeight="1">
      <c r="A29" s="55" t="s">
        <v>202</v>
      </c>
      <c r="B29" s="32">
        <v>1033</v>
      </c>
      <c r="C29" s="47" t="s">
        <v>200</v>
      </c>
      <c r="D29" s="47" t="s">
        <v>200</v>
      </c>
      <c r="E29" s="47" t="s">
        <v>200</v>
      </c>
      <c r="F29" s="72">
        <f>SUM(G29:J29)</f>
        <v>0</v>
      </c>
      <c r="G29" s="47" t="s">
        <v>200</v>
      </c>
      <c r="H29" s="47" t="s">
        <v>200</v>
      </c>
      <c r="I29" s="47" t="s">
        <v>200</v>
      </c>
      <c r="J29" s="47" t="s">
        <v>200</v>
      </c>
      <c r="K29" s="91"/>
    </row>
    <row r="30" spans="1:11" ht="19.5" customHeight="1">
      <c r="A30" s="55" t="s">
        <v>203</v>
      </c>
      <c r="B30" s="32">
        <v>1034</v>
      </c>
      <c r="C30" s="47" t="s">
        <v>200</v>
      </c>
      <c r="D30" s="47" t="s">
        <v>200</v>
      </c>
      <c r="E30" s="47" t="s">
        <v>200</v>
      </c>
      <c r="F30" s="72">
        <f>SUM(G30:J30)</f>
        <v>0</v>
      </c>
      <c r="G30" s="47" t="s">
        <v>200</v>
      </c>
      <c r="H30" s="47" t="s">
        <v>200</v>
      </c>
      <c r="I30" s="47" t="s">
        <v>200</v>
      </c>
      <c r="J30" s="47" t="s">
        <v>200</v>
      </c>
      <c r="K30" s="91"/>
    </row>
    <row r="31" spans="1:11" ht="19.5" customHeight="1">
      <c r="A31" s="55" t="s">
        <v>204</v>
      </c>
      <c r="B31" s="32">
        <v>1035</v>
      </c>
      <c r="C31" s="47" t="s">
        <v>200</v>
      </c>
      <c r="D31" s="47" t="s">
        <v>200</v>
      </c>
      <c r="E31" s="47" t="s">
        <v>200</v>
      </c>
      <c r="F31" s="72">
        <f>SUM(G31:J31)</f>
        <v>0</v>
      </c>
      <c r="G31" s="47" t="s">
        <v>200</v>
      </c>
      <c r="H31" s="47" t="s">
        <v>200</v>
      </c>
      <c r="I31" s="47" t="s">
        <v>200</v>
      </c>
      <c r="J31" s="47" t="s">
        <v>200</v>
      </c>
      <c r="K31" s="91"/>
    </row>
    <row r="32" spans="1:11" s="16" customFormat="1" ht="19.5" customHeight="1">
      <c r="A32" s="55" t="s">
        <v>205</v>
      </c>
      <c r="B32" s="32">
        <v>1036</v>
      </c>
      <c r="C32" s="47">
        <v>-67.61</v>
      </c>
      <c r="D32" s="47">
        <v>-75.3</v>
      </c>
      <c r="E32" s="47">
        <v>-109.017</v>
      </c>
      <c r="F32" s="72">
        <f>SUM(G32:J32)</f>
        <v>-75.33</v>
      </c>
      <c r="G32" s="47">
        <v>-19.962</v>
      </c>
      <c r="H32" s="47">
        <v>-9.718</v>
      </c>
      <c r="I32" s="47">
        <v>-30.584</v>
      </c>
      <c r="J32" s="47">
        <v>-15.066</v>
      </c>
      <c r="K32" s="91"/>
    </row>
    <row r="33" spans="1:11" s="16" customFormat="1" ht="19.5" customHeight="1">
      <c r="A33" s="55" t="s">
        <v>206</v>
      </c>
      <c r="B33" s="32">
        <v>1037</v>
      </c>
      <c r="C33" s="47">
        <v>-53.57</v>
      </c>
      <c r="D33" s="47">
        <v>-63.1</v>
      </c>
      <c r="E33" s="47">
        <v>-58.291</v>
      </c>
      <c r="F33" s="72">
        <f>SUM(G33:J33)</f>
        <v>-63.13000000000001</v>
      </c>
      <c r="G33" s="47">
        <v>-12.185</v>
      </c>
      <c r="H33" s="47">
        <v>-11.427</v>
      </c>
      <c r="I33" s="47">
        <v>-24.431</v>
      </c>
      <c r="J33" s="47">
        <v>-15.087</v>
      </c>
      <c r="K33" s="91"/>
    </row>
    <row r="34" spans="1:11" s="16" customFormat="1" ht="19.5" customHeight="1">
      <c r="A34" s="55" t="s">
        <v>207</v>
      </c>
      <c r="B34" s="32">
        <v>1038</v>
      </c>
      <c r="C34" s="47">
        <v>-1640.9</v>
      </c>
      <c r="D34" s="47">
        <v>-1817.9</v>
      </c>
      <c r="E34" s="47">
        <v>-2014.192</v>
      </c>
      <c r="F34" s="72">
        <f>SUM(G34:J34)</f>
        <v>-2181.52</v>
      </c>
      <c r="G34" s="47">
        <v>-534.472</v>
      </c>
      <c r="H34" s="47">
        <v>-508.294</v>
      </c>
      <c r="I34" s="47">
        <v>-584.647</v>
      </c>
      <c r="J34" s="47">
        <v>-554.107</v>
      </c>
      <c r="K34" s="91"/>
    </row>
    <row r="35" spans="1:11" s="16" customFormat="1" ht="19.5" customHeight="1">
      <c r="A35" s="55" t="s">
        <v>208</v>
      </c>
      <c r="B35" s="32">
        <v>1039</v>
      </c>
      <c r="C35" s="47">
        <v>-350.52</v>
      </c>
      <c r="D35" s="47">
        <v>-399.9</v>
      </c>
      <c r="E35" s="47">
        <v>-443.122</v>
      </c>
      <c r="F35" s="72">
        <f>SUM(G35:J35)</f>
        <v>-479.932</v>
      </c>
      <c r="G35" s="47">
        <v>-117.583</v>
      </c>
      <c r="H35" s="47">
        <v>-111.824</v>
      </c>
      <c r="I35" s="47">
        <v>-128.622</v>
      </c>
      <c r="J35" s="47">
        <v>-121.903</v>
      </c>
      <c r="K35" s="91"/>
    </row>
    <row r="36" spans="1:11" s="16" customFormat="1" ht="42" customHeight="1">
      <c r="A36" s="55" t="s">
        <v>209</v>
      </c>
      <c r="B36" s="32">
        <v>1040</v>
      </c>
      <c r="C36" s="47">
        <v>-151.41</v>
      </c>
      <c r="D36" s="47">
        <v>-127</v>
      </c>
      <c r="E36" s="47">
        <v>-169.148</v>
      </c>
      <c r="F36" s="72">
        <f>SUM(G36:J36)</f>
        <v>-169.63</v>
      </c>
      <c r="G36" s="47">
        <v>-34.944</v>
      </c>
      <c r="H36" s="47">
        <v>-36.131</v>
      </c>
      <c r="I36" s="47">
        <v>-54.282</v>
      </c>
      <c r="J36" s="47">
        <v>-44.273</v>
      </c>
      <c r="K36" s="91"/>
    </row>
    <row r="37" spans="1:11" s="16" customFormat="1" ht="42" customHeight="1">
      <c r="A37" s="55" t="s">
        <v>210</v>
      </c>
      <c r="B37" s="32">
        <v>1041</v>
      </c>
      <c r="C37" s="47" t="s">
        <v>200</v>
      </c>
      <c r="D37" s="47" t="s">
        <v>200</v>
      </c>
      <c r="E37" s="47" t="s">
        <v>200</v>
      </c>
      <c r="F37" s="72">
        <f>SUM(G37:J37)</f>
        <v>0</v>
      </c>
      <c r="G37" s="47" t="s">
        <v>200</v>
      </c>
      <c r="H37" s="47" t="s">
        <v>200</v>
      </c>
      <c r="I37" s="47" t="s">
        <v>200</v>
      </c>
      <c r="J37" s="47" t="s">
        <v>200</v>
      </c>
      <c r="K37" s="91"/>
    </row>
    <row r="38" spans="1:11" s="16" customFormat="1" ht="19.5" customHeight="1">
      <c r="A38" s="55" t="s">
        <v>211</v>
      </c>
      <c r="B38" s="32">
        <v>1042</v>
      </c>
      <c r="C38" s="47" t="s">
        <v>200</v>
      </c>
      <c r="D38" s="47" t="s">
        <v>200</v>
      </c>
      <c r="E38" s="47" t="s">
        <v>200</v>
      </c>
      <c r="F38" s="72">
        <f>SUM(G38:J38)</f>
        <v>0</v>
      </c>
      <c r="G38" s="47" t="s">
        <v>200</v>
      </c>
      <c r="H38" s="47" t="s">
        <v>200</v>
      </c>
      <c r="I38" s="47" t="s">
        <v>200</v>
      </c>
      <c r="J38" s="47" t="s">
        <v>200</v>
      </c>
      <c r="K38" s="91"/>
    </row>
    <row r="39" spans="1:11" s="16" customFormat="1" ht="19.5" customHeight="1">
      <c r="A39" s="55" t="s">
        <v>212</v>
      </c>
      <c r="B39" s="32">
        <v>1043</v>
      </c>
      <c r="C39" s="47" t="s">
        <v>200</v>
      </c>
      <c r="D39" s="47" t="s">
        <v>200</v>
      </c>
      <c r="E39" s="47" t="s">
        <v>200</v>
      </c>
      <c r="F39" s="72">
        <f>SUM(G39:J39)</f>
        <v>0</v>
      </c>
      <c r="G39" s="47" t="s">
        <v>200</v>
      </c>
      <c r="H39" s="47" t="s">
        <v>200</v>
      </c>
      <c r="I39" s="47" t="s">
        <v>200</v>
      </c>
      <c r="J39" s="47" t="s">
        <v>200</v>
      </c>
      <c r="K39" s="91"/>
    </row>
    <row r="40" spans="1:11" s="16" customFormat="1" ht="19.5" customHeight="1">
      <c r="A40" s="55" t="s">
        <v>213</v>
      </c>
      <c r="B40" s="32">
        <v>1044</v>
      </c>
      <c r="C40" s="47">
        <v>-37.13</v>
      </c>
      <c r="D40" s="47">
        <v>-27</v>
      </c>
      <c r="E40" s="47">
        <v>-20.839</v>
      </c>
      <c r="F40" s="72">
        <f>SUM(G40:J40)</f>
        <v>-26.990000000000002</v>
      </c>
      <c r="G40" s="47">
        <v>-4.588</v>
      </c>
      <c r="H40" s="47">
        <v>-5.317</v>
      </c>
      <c r="I40" s="47">
        <v>-5.749</v>
      </c>
      <c r="J40" s="47">
        <v>-11.336</v>
      </c>
      <c r="K40" s="91"/>
    </row>
    <row r="41" spans="1:11" s="16" customFormat="1" ht="19.5" customHeight="1">
      <c r="A41" s="55" t="s">
        <v>214</v>
      </c>
      <c r="B41" s="32">
        <v>1045</v>
      </c>
      <c r="C41" s="47">
        <v>-72.34</v>
      </c>
      <c r="D41" s="47">
        <v>-45.28</v>
      </c>
      <c r="E41" s="47">
        <v>-70.375</v>
      </c>
      <c r="F41" s="72">
        <f>SUM(G41:J41)</f>
        <v>-45.28</v>
      </c>
      <c r="G41" s="47">
        <v>-2.988</v>
      </c>
      <c r="H41" s="47">
        <v>0</v>
      </c>
      <c r="I41" s="47">
        <v>-16.844</v>
      </c>
      <c r="J41" s="47">
        <v>-25.448</v>
      </c>
      <c r="K41" s="91"/>
    </row>
    <row r="42" spans="1:11" s="16" customFormat="1" ht="19.5" customHeight="1">
      <c r="A42" s="55" t="s">
        <v>215</v>
      </c>
      <c r="B42" s="32">
        <v>1046</v>
      </c>
      <c r="C42" s="47">
        <v>-49.28</v>
      </c>
      <c r="D42" s="47">
        <v>-50.5</v>
      </c>
      <c r="E42" s="47">
        <v>-22.911</v>
      </c>
      <c r="F42" s="72">
        <f>SUM(G42:J42)</f>
        <v>-50.5</v>
      </c>
      <c r="G42" s="47">
        <v>-7.929</v>
      </c>
      <c r="H42" s="47">
        <v>-13.888</v>
      </c>
      <c r="I42" s="47">
        <v>-14.443</v>
      </c>
      <c r="J42" s="47">
        <v>-14.24</v>
      </c>
      <c r="K42" s="91"/>
    </row>
    <row r="43" spans="1:11" s="16" customFormat="1" ht="19.5" customHeight="1">
      <c r="A43" s="55" t="s">
        <v>216</v>
      </c>
      <c r="B43" s="32">
        <v>1047</v>
      </c>
      <c r="C43" s="47" t="s">
        <v>200</v>
      </c>
      <c r="D43" s="47">
        <v>-6.1</v>
      </c>
      <c r="E43" s="47">
        <v>-0.875</v>
      </c>
      <c r="F43" s="72">
        <f>SUM(G43:J43)</f>
        <v>-6.1</v>
      </c>
      <c r="G43" s="47">
        <v>-1.525</v>
      </c>
      <c r="H43" s="47">
        <v>-1.525</v>
      </c>
      <c r="I43" s="47">
        <v>-1.525</v>
      </c>
      <c r="J43" s="47">
        <v>-1.525</v>
      </c>
      <c r="K43" s="91"/>
    </row>
    <row r="44" spans="1:11" s="16" customFormat="1" ht="19.5" customHeight="1">
      <c r="A44" s="55" t="s">
        <v>217</v>
      </c>
      <c r="B44" s="32">
        <v>1048</v>
      </c>
      <c r="C44" s="47" t="s">
        <v>200</v>
      </c>
      <c r="D44" s="47" t="s">
        <v>200</v>
      </c>
      <c r="E44" s="47" t="s">
        <v>218</v>
      </c>
      <c r="F44" s="72">
        <f>SUM(G44:J44)</f>
        <v>0</v>
      </c>
      <c r="G44" s="47" t="s">
        <v>200</v>
      </c>
      <c r="H44" s="47" t="s">
        <v>200</v>
      </c>
      <c r="I44" s="47" t="s">
        <v>200</v>
      </c>
      <c r="J44" s="47" t="s">
        <v>200</v>
      </c>
      <c r="K44" s="91"/>
    </row>
    <row r="45" spans="1:11" s="16" customFormat="1" ht="19.5" customHeight="1">
      <c r="A45" s="55" t="s">
        <v>219</v>
      </c>
      <c r="B45" s="32">
        <v>1049</v>
      </c>
      <c r="C45" s="47">
        <v>-22.58</v>
      </c>
      <c r="D45" s="47">
        <v>-47.2</v>
      </c>
      <c r="E45" s="47">
        <v>-7.036</v>
      </c>
      <c r="F45" s="72">
        <f>SUM(G45:J45)</f>
        <v>-47.17</v>
      </c>
      <c r="G45" s="47">
        <v>-7.264</v>
      </c>
      <c r="H45" s="47">
        <v>-3.255</v>
      </c>
      <c r="I45" s="47">
        <v>-26.651</v>
      </c>
      <c r="J45" s="47">
        <v>-10</v>
      </c>
      <c r="K45" s="91"/>
    </row>
    <row r="46" spans="1:11" s="16" customFormat="1" ht="42.75" customHeight="1">
      <c r="A46" s="55" t="s">
        <v>220</v>
      </c>
      <c r="B46" s="32">
        <v>1050</v>
      </c>
      <c r="C46" s="47">
        <v>-123.65</v>
      </c>
      <c r="D46" s="47">
        <v>-132.9</v>
      </c>
      <c r="E46" s="47">
        <v>-154.064</v>
      </c>
      <c r="F46" s="72">
        <f>SUM(G46:J46)</f>
        <v>-143.9</v>
      </c>
      <c r="G46" s="47">
        <v>-100.298</v>
      </c>
      <c r="H46" s="47">
        <v>0</v>
      </c>
      <c r="I46" s="47">
        <v>0</v>
      </c>
      <c r="J46" s="47">
        <v>-43.602</v>
      </c>
      <c r="K46" s="91"/>
    </row>
    <row r="47" spans="1:11" s="16" customFormat="1" ht="19.5" customHeight="1">
      <c r="A47" s="55" t="s">
        <v>221</v>
      </c>
      <c r="B47" s="32" t="s">
        <v>222</v>
      </c>
      <c r="C47" s="47" t="s">
        <v>200</v>
      </c>
      <c r="D47" s="47" t="s">
        <v>200</v>
      </c>
      <c r="E47" s="47" t="s">
        <v>200</v>
      </c>
      <c r="F47" s="72">
        <f>SUM(G47:J47)</f>
        <v>0</v>
      </c>
      <c r="G47" s="47" t="s">
        <v>200</v>
      </c>
      <c r="H47" s="47" t="s">
        <v>200</v>
      </c>
      <c r="I47" s="47" t="s">
        <v>200</v>
      </c>
      <c r="J47" s="47" t="s">
        <v>200</v>
      </c>
      <c r="K47" s="91"/>
    </row>
    <row r="48" spans="1:11" s="16" customFormat="1" ht="19.5" customHeight="1">
      <c r="A48" s="55" t="s">
        <v>223</v>
      </c>
      <c r="B48" s="32">
        <v>1051</v>
      </c>
      <c r="C48" s="47">
        <v>-609.09</v>
      </c>
      <c r="D48" s="47">
        <f>D49+D50+D51+D52+D53</f>
        <v>-643.22</v>
      </c>
      <c r="E48" s="47">
        <f>E49+E50+E51+E52+E53</f>
        <v>-781.691</v>
      </c>
      <c r="F48" s="72">
        <f>SUM(G48:J48)</f>
        <v>-665.7900000000001</v>
      </c>
      <c r="G48" s="47">
        <v>-134.379</v>
      </c>
      <c r="H48" s="47">
        <v>-153.417</v>
      </c>
      <c r="I48" s="47">
        <v>-185.116</v>
      </c>
      <c r="J48" s="47">
        <v>-192.878</v>
      </c>
      <c r="K48" s="91"/>
    </row>
    <row r="49" spans="1:11" s="16" customFormat="1" ht="19.5" customHeight="1">
      <c r="A49" s="55" t="s">
        <v>224</v>
      </c>
      <c r="B49" s="32"/>
      <c r="C49" s="47">
        <v>-108.26</v>
      </c>
      <c r="D49" s="47">
        <v>-184.8</v>
      </c>
      <c r="E49" s="47">
        <v>-127.9</v>
      </c>
      <c r="F49" s="72">
        <f>SUM(G49:J49)</f>
        <v>-184.78</v>
      </c>
      <c r="G49" s="47">
        <v>-27.976</v>
      </c>
      <c r="H49" s="47">
        <v>-36.956</v>
      </c>
      <c r="I49" s="47">
        <v>-56.062</v>
      </c>
      <c r="J49" s="47">
        <v>-63.786</v>
      </c>
      <c r="K49" s="91"/>
    </row>
    <row r="50" spans="1:11" s="16" customFormat="1" ht="19.5" customHeight="1">
      <c r="A50" s="55" t="s">
        <v>225</v>
      </c>
      <c r="B50" s="32"/>
      <c r="C50" s="47">
        <v>-12.2</v>
      </c>
      <c r="D50" s="47">
        <v>-4.4</v>
      </c>
      <c r="E50" s="47">
        <v>-96.364</v>
      </c>
      <c r="F50" s="72">
        <f>SUM(G50:J50)</f>
        <v>-4.42</v>
      </c>
      <c r="G50" s="47">
        <v>-1.105</v>
      </c>
      <c r="H50" s="47">
        <v>-1.105</v>
      </c>
      <c r="I50" s="47">
        <v>-1.105</v>
      </c>
      <c r="J50" s="47">
        <v>-1.105</v>
      </c>
      <c r="K50" s="91"/>
    </row>
    <row r="51" spans="1:11" s="16" customFormat="1" ht="19.5" customHeight="1">
      <c r="A51" s="55" t="s">
        <v>226</v>
      </c>
      <c r="B51" s="32"/>
      <c r="C51" s="47">
        <v>-196.6</v>
      </c>
      <c r="D51" s="47">
        <v>-267.7</v>
      </c>
      <c r="E51" s="47">
        <v>-256.52</v>
      </c>
      <c r="F51" s="72">
        <f>SUM(G51:J51)</f>
        <v>-290.3</v>
      </c>
      <c r="G51" s="47">
        <v>-62.008</v>
      </c>
      <c r="H51" s="47">
        <v>-67.988</v>
      </c>
      <c r="I51" s="47">
        <v>-80.036</v>
      </c>
      <c r="J51" s="47">
        <v>-80.268</v>
      </c>
      <c r="K51" s="91"/>
    </row>
    <row r="52" spans="1:11" s="16" customFormat="1" ht="19.5" customHeight="1">
      <c r="A52" s="55" t="s">
        <v>227</v>
      </c>
      <c r="B52" s="32"/>
      <c r="C52" s="47">
        <v>-116.39</v>
      </c>
      <c r="D52" s="47">
        <v>-128.3</v>
      </c>
      <c r="E52" s="47">
        <v>-197.832</v>
      </c>
      <c r="F52" s="72">
        <f>SUM(G52:J52)</f>
        <v>-128.26000000000002</v>
      </c>
      <c r="G52" s="47">
        <v>-28.782</v>
      </c>
      <c r="H52" s="47">
        <v>-32.86</v>
      </c>
      <c r="I52" s="47">
        <v>-33.399</v>
      </c>
      <c r="J52" s="47">
        <v>-33.219</v>
      </c>
      <c r="K52" s="91"/>
    </row>
    <row r="53" spans="1:11" s="16" customFormat="1" ht="19.5" customHeight="1">
      <c r="A53" s="55" t="s">
        <v>228</v>
      </c>
      <c r="B53" s="32"/>
      <c r="C53" s="47">
        <v>-175.64</v>
      </c>
      <c r="D53" s="47">
        <v>-58.02</v>
      </c>
      <c r="E53" s="47">
        <v>-103.075</v>
      </c>
      <c r="F53" s="72">
        <f>SUM(G53:J53)</f>
        <v>-58.03</v>
      </c>
      <c r="G53" s="47">
        <v>-14.508</v>
      </c>
      <c r="H53" s="47">
        <v>-14.508</v>
      </c>
      <c r="I53" s="47">
        <v>-14.514</v>
      </c>
      <c r="J53" s="47">
        <v>-14.5</v>
      </c>
      <c r="K53" s="91"/>
    </row>
    <row r="54" spans="1:11" ht="19.5" customHeight="1">
      <c r="A54" s="55" t="s">
        <v>229</v>
      </c>
      <c r="B54" s="32">
        <v>1060</v>
      </c>
      <c r="C54" s="72">
        <f>SUM(C55:C61)</f>
        <v>-3560.5489999999995</v>
      </c>
      <c r="D54" s="72">
        <f>SUM(D55:D61)</f>
        <v>-3568.4</v>
      </c>
      <c r="E54" s="72">
        <f>SUM(E55:E61)</f>
        <v>-3819.343</v>
      </c>
      <c r="F54" s="72">
        <f>SUM(G54:J54)</f>
        <v>-4125.83</v>
      </c>
      <c r="G54" s="72">
        <f>SUM(G55:G61)</f>
        <v>-977.445</v>
      </c>
      <c r="H54" s="72">
        <f>SUM(H55:H61)</f>
        <v>-991.177</v>
      </c>
      <c r="I54" s="72">
        <f>SUM(I55:I61)</f>
        <v>-1074.234</v>
      </c>
      <c r="J54" s="72">
        <f>SUM(J55:J61)</f>
        <v>-1082.974</v>
      </c>
      <c r="K54" s="91"/>
    </row>
    <row r="55" spans="1:11" s="16" customFormat="1" ht="19.5" customHeight="1">
      <c r="A55" s="55" t="s">
        <v>230</v>
      </c>
      <c r="B55" s="32">
        <v>1061</v>
      </c>
      <c r="C55" s="47">
        <v>-178.118</v>
      </c>
      <c r="D55" s="47">
        <v>0</v>
      </c>
      <c r="E55" s="47">
        <v>0</v>
      </c>
      <c r="F55" s="72">
        <f>SUM(G55:J55)</f>
        <v>0</v>
      </c>
      <c r="G55" s="47">
        <v>0</v>
      </c>
      <c r="H55" s="47">
        <v>0</v>
      </c>
      <c r="I55" s="47">
        <v>0</v>
      </c>
      <c r="J55" s="47">
        <v>0</v>
      </c>
      <c r="K55" s="91"/>
    </row>
    <row r="56" spans="1:11" s="16" customFormat="1" ht="19.5" customHeight="1">
      <c r="A56" s="55" t="s">
        <v>231</v>
      </c>
      <c r="B56" s="32">
        <v>1062</v>
      </c>
      <c r="C56" s="47" t="s">
        <v>200</v>
      </c>
      <c r="D56" s="47" t="s">
        <v>200</v>
      </c>
      <c r="E56" s="47">
        <v>0</v>
      </c>
      <c r="F56" s="72">
        <f>SUM(G56:J56)</f>
        <v>0</v>
      </c>
      <c r="G56" s="47" t="s">
        <v>200</v>
      </c>
      <c r="H56" s="47" t="s">
        <v>200</v>
      </c>
      <c r="I56" s="47" t="s">
        <v>200</v>
      </c>
      <c r="J56" s="47" t="s">
        <v>200</v>
      </c>
      <c r="K56" s="91"/>
    </row>
    <row r="57" spans="1:11" s="16" customFormat="1" ht="19.5" customHeight="1">
      <c r="A57" s="55" t="s">
        <v>207</v>
      </c>
      <c r="B57" s="32">
        <v>1063</v>
      </c>
      <c r="C57" s="47">
        <v>-2150.435</v>
      </c>
      <c r="D57" s="47">
        <v>-2345</v>
      </c>
      <c r="E57" s="47">
        <v>-2435.341</v>
      </c>
      <c r="F57" s="72">
        <f>SUM(G57:J57)</f>
        <v>-2801.9</v>
      </c>
      <c r="G57" s="47">
        <v>-668.253</v>
      </c>
      <c r="H57" s="47">
        <v>-693.47</v>
      </c>
      <c r="I57" s="47">
        <v>-713.644</v>
      </c>
      <c r="J57" s="47">
        <v>-726.533</v>
      </c>
      <c r="K57" s="91"/>
    </row>
    <row r="58" spans="1:11" s="16" customFormat="1" ht="19.5" customHeight="1">
      <c r="A58" s="55" t="s">
        <v>208</v>
      </c>
      <c r="B58" s="32">
        <v>1064</v>
      </c>
      <c r="C58" s="47">
        <v>-431.453</v>
      </c>
      <c r="D58" s="47">
        <v>-515.9</v>
      </c>
      <c r="E58" s="47">
        <v>-535.775</v>
      </c>
      <c r="F58" s="72">
        <f>SUM(G58:J58)</f>
        <v>-616.42</v>
      </c>
      <c r="G58" s="47">
        <v>-147.016</v>
      </c>
      <c r="H58" s="47">
        <v>-152.563</v>
      </c>
      <c r="I58" s="47">
        <v>-157.002</v>
      </c>
      <c r="J58" s="47">
        <v>-159.839</v>
      </c>
      <c r="K58" s="91"/>
    </row>
    <row r="59" spans="1:11" s="16" customFormat="1" ht="19.5" customHeight="1">
      <c r="A59" s="55" t="s">
        <v>232</v>
      </c>
      <c r="B59" s="32">
        <v>1065</v>
      </c>
      <c r="C59" s="47">
        <v>-220.254</v>
      </c>
      <c r="D59" s="47">
        <v>-5.1</v>
      </c>
      <c r="E59" s="47">
        <v>-232.413</v>
      </c>
      <c r="F59" s="72">
        <f>SUM(G59:J59)</f>
        <v>-5.05</v>
      </c>
      <c r="G59" s="47">
        <v>-1.263</v>
      </c>
      <c r="H59" s="47">
        <v>-1.263</v>
      </c>
      <c r="I59" s="47">
        <v>-1.262</v>
      </c>
      <c r="J59" s="47">
        <v>-1.262</v>
      </c>
      <c r="K59" s="91"/>
    </row>
    <row r="60" spans="1:11" s="16" customFormat="1" ht="19.5" customHeight="1">
      <c r="A60" s="55" t="s">
        <v>233</v>
      </c>
      <c r="B60" s="32">
        <v>1066</v>
      </c>
      <c r="C60" s="47" t="s">
        <v>200</v>
      </c>
      <c r="D60" s="47" t="s">
        <v>200</v>
      </c>
      <c r="E60" s="47">
        <v>0</v>
      </c>
      <c r="F60" s="72">
        <f>SUM(G60:J60)</f>
        <v>0</v>
      </c>
      <c r="G60" s="47" t="s">
        <v>200</v>
      </c>
      <c r="H60" s="47" t="s">
        <v>200</v>
      </c>
      <c r="I60" s="47" t="s">
        <v>200</v>
      </c>
      <c r="J60" s="47" t="s">
        <v>200</v>
      </c>
      <c r="K60" s="91"/>
    </row>
    <row r="61" spans="1:11" s="16" customFormat="1" ht="19.5" customHeight="1">
      <c r="A61" s="55" t="s">
        <v>234</v>
      </c>
      <c r="B61" s="32">
        <v>1067</v>
      </c>
      <c r="C61" s="47">
        <f>C62+C63+C64+C65+C66+C67+C68+C69</f>
        <v>-580.289</v>
      </c>
      <c r="D61" s="47">
        <f>D62+D63+D64+D65+D66+D67+D68+D69</f>
        <v>-702.4000000000001</v>
      </c>
      <c r="E61" s="47">
        <f>E62+E63+E64+E65+E66+E67+E68+E69</f>
        <v>-615.8140000000001</v>
      </c>
      <c r="F61" s="72">
        <f>SUM(G61:J61)</f>
        <v>-702.46</v>
      </c>
      <c r="G61" s="47">
        <f>G62+G63+G64+G65+G66+G67+G68+G69</f>
        <v>-160.91299999999998</v>
      </c>
      <c r="H61" s="47">
        <f>H62+H63+H64+H65+H66+H67+H68+H69</f>
        <v>-143.881</v>
      </c>
      <c r="I61" s="47">
        <f>I62+I63+I64+I65+I66+I67+I68+I69</f>
        <v>-202.326</v>
      </c>
      <c r="J61" s="47">
        <f>J62+J63+J64+J65+J66+J67+J68+J69</f>
        <v>-195.33999999999997</v>
      </c>
      <c r="K61" s="91"/>
    </row>
    <row r="62" spans="1:11" s="16" customFormat="1" ht="19.5" customHeight="1">
      <c r="A62" s="55" t="s">
        <v>235</v>
      </c>
      <c r="B62" s="32"/>
      <c r="C62" s="47">
        <v>-84.45</v>
      </c>
      <c r="D62" s="47">
        <v>-78</v>
      </c>
      <c r="E62" s="47">
        <v>-87.25</v>
      </c>
      <c r="F62" s="72">
        <f>SUM(G62:J62)</f>
        <v>-78</v>
      </c>
      <c r="G62" s="47">
        <v>-20.015</v>
      </c>
      <c r="H62" s="47">
        <v>-18.385</v>
      </c>
      <c r="I62" s="47">
        <v>-21.216</v>
      </c>
      <c r="J62" s="47">
        <v>-18.384</v>
      </c>
      <c r="K62" s="91"/>
    </row>
    <row r="63" spans="1:11" s="16" customFormat="1" ht="19.5" customHeight="1">
      <c r="A63" s="55" t="s">
        <v>236</v>
      </c>
      <c r="B63" s="32"/>
      <c r="C63" s="47">
        <v>-316.678</v>
      </c>
      <c r="D63" s="47">
        <v>-496</v>
      </c>
      <c r="E63" s="47">
        <v>-435.095</v>
      </c>
      <c r="F63" s="72">
        <f>SUM(G63:J63)</f>
        <v>-495.9699999999999</v>
      </c>
      <c r="G63" s="47">
        <v>-102.616</v>
      </c>
      <c r="H63" s="47">
        <v>-99.541</v>
      </c>
      <c r="I63" s="47">
        <v>-159.206</v>
      </c>
      <c r="J63" s="47">
        <v>-134.607</v>
      </c>
      <c r="K63" s="91"/>
    </row>
    <row r="64" spans="1:11" s="16" customFormat="1" ht="19.5" customHeight="1">
      <c r="A64" s="55" t="s">
        <v>237</v>
      </c>
      <c r="B64" s="32"/>
      <c r="C64" s="47">
        <v>-21.55</v>
      </c>
      <c r="D64" s="47">
        <v>-41.7</v>
      </c>
      <c r="E64" s="47">
        <v>0</v>
      </c>
      <c r="F64" s="72">
        <f>SUM(G64:J64)</f>
        <v>-41.71</v>
      </c>
      <c r="G64" s="47">
        <v>-10.42</v>
      </c>
      <c r="H64" s="47">
        <v>-10.428</v>
      </c>
      <c r="I64" s="47">
        <v>-10.5</v>
      </c>
      <c r="J64" s="47">
        <v>-10.362</v>
      </c>
      <c r="K64" s="91"/>
    </row>
    <row r="65" spans="1:11" s="16" customFormat="1" ht="19.5" customHeight="1">
      <c r="A65" s="55" t="s">
        <v>238</v>
      </c>
      <c r="B65" s="32"/>
      <c r="C65" s="47">
        <v>-52.656</v>
      </c>
      <c r="D65" s="47">
        <v>0</v>
      </c>
      <c r="E65" s="47">
        <v>-26.634</v>
      </c>
      <c r="F65" s="72">
        <f>SUM(G65:J65)</f>
        <v>0</v>
      </c>
      <c r="G65" s="47">
        <v>0</v>
      </c>
      <c r="H65" s="47">
        <v>0</v>
      </c>
      <c r="I65" s="47">
        <v>0</v>
      </c>
      <c r="J65" s="47">
        <v>0</v>
      </c>
      <c r="K65" s="91"/>
    </row>
    <row r="66" spans="1:11" s="16" customFormat="1" ht="19.5" customHeight="1">
      <c r="A66" s="55" t="s">
        <v>239</v>
      </c>
      <c r="B66" s="32"/>
      <c r="C66" s="47">
        <v>-61.147</v>
      </c>
      <c r="D66" s="47">
        <v>-8.2</v>
      </c>
      <c r="E66" s="47">
        <v>0</v>
      </c>
      <c r="F66" s="72">
        <f>SUM(G66:J66)</f>
        <v>-8.25</v>
      </c>
      <c r="G66" s="47">
        <v>0</v>
      </c>
      <c r="H66" s="47">
        <v>-4.125</v>
      </c>
      <c r="I66" s="47">
        <v>0</v>
      </c>
      <c r="J66" s="47">
        <v>-4.125</v>
      </c>
      <c r="K66" s="91"/>
    </row>
    <row r="67" spans="1:11" s="16" customFormat="1" ht="19.5" customHeight="1">
      <c r="A67" s="55" t="s">
        <v>240</v>
      </c>
      <c r="B67" s="32"/>
      <c r="C67" s="47">
        <v>0</v>
      </c>
      <c r="D67" s="47">
        <v>-32.9</v>
      </c>
      <c r="E67" s="47">
        <v>-28.591</v>
      </c>
      <c r="F67" s="72">
        <f>SUM(G67:J67)</f>
        <v>-32.92</v>
      </c>
      <c r="G67" s="47">
        <v>-16.46</v>
      </c>
      <c r="H67" s="47">
        <v>0</v>
      </c>
      <c r="I67" s="47">
        <v>0</v>
      </c>
      <c r="J67" s="47">
        <v>-16.46</v>
      </c>
      <c r="K67" s="91"/>
    </row>
    <row r="68" spans="1:11" s="16" customFormat="1" ht="19.5" customHeight="1">
      <c r="A68" s="55" t="s">
        <v>241</v>
      </c>
      <c r="B68" s="32"/>
      <c r="C68" s="47">
        <v>-21.235</v>
      </c>
      <c r="D68" s="47">
        <v>-17</v>
      </c>
      <c r="E68" s="47">
        <v>-18.014</v>
      </c>
      <c r="F68" s="72">
        <f>SUM(G68:J68)</f>
        <v>-16.970000000000002</v>
      </c>
      <c r="G68" s="47">
        <v>-4.242</v>
      </c>
      <c r="H68" s="47">
        <v>-4.242</v>
      </c>
      <c r="I68" s="47">
        <v>-4.244</v>
      </c>
      <c r="J68" s="47">
        <v>-4.242</v>
      </c>
      <c r="K68" s="91"/>
    </row>
    <row r="69" spans="1:11" s="16" customFormat="1" ht="19.5" customHeight="1">
      <c r="A69" s="55" t="s">
        <v>242</v>
      </c>
      <c r="B69" s="32"/>
      <c r="C69" s="47">
        <v>-22.573</v>
      </c>
      <c r="D69" s="47">
        <v>-28.6</v>
      </c>
      <c r="E69" s="47">
        <v>-20.23</v>
      </c>
      <c r="F69" s="72">
        <f>SUM(G69:J69)</f>
        <v>-28.64</v>
      </c>
      <c r="G69" s="47">
        <v>-7.16</v>
      </c>
      <c r="H69" s="47">
        <v>-7.16</v>
      </c>
      <c r="I69" s="47">
        <v>-7.16</v>
      </c>
      <c r="J69" s="47">
        <v>-7.16</v>
      </c>
      <c r="K69" s="91"/>
    </row>
    <row r="70" spans="1:11" s="16" customFormat="1" ht="19.5" customHeight="1">
      <c r="A70" s="55" t="s">
        <v>243</v>
      </c>
      <c r="B70" s="32">
        <v>1070</v>
      </c>
      <c r="C70" s="72">
        <f>SUM(C71:C73)</f>
        <v>4571.7</v>
      </c>
      <c r="D70" s="72">
        <f>SUM(D71:D73)</f>
        <v>1220</v>
      </c>
      <c r="E70" s="72">
        <f>SUM(E71:E73)</f>
        <v>980</v>
      </c>
      <c r="F70" s="72">
        <f>SUM(G70:J70)</f>
        <v>1370</v>
      </c>
      <c r="G70" s="72">
        <f>SUM(G71:G73)</f>
        <v>341</v>
      </c>
      <c r="H70" s="72">
        <f>SUM(H71:H73)</f>
        <v>343</v>
      </c>
      <c r="I70" s="72">
        <f>SUM(I71:I73)</f>
        <v>343</v>
      </c>
      <c r="J70" s="72">
        <f>SUM(J71:J73)</f>
        <v>343</v>
      </c>
      <c r="K70" s="91"/>
    </row>
    <row r="71" spans="1:11" s="16" customFormat="1" ht="19.5" customHeight="1">
      <c r="A71" s="55" t="s">
        <v>244</v>
      </c>
      <c r="B71" s="32">
        <v>1071</v>
      </c>
      <c r="C71" s="47">
        <v>0</v>
      </c>
      <c r="D71" s="92" t="s">
        <v>218</v>
      </c>
      <c r="E71" s="47">
        <f>-E723</f>
        <v>0</v>
      </c>
      <c r="F71" s="72">
        <f>SUM(G71:J71)</f>
        <v>0</v>
      </c>
      <c r="G71" s="93">
        <v>0</v>
      </c>
      <c r="H71" s="93">
        <v>0</v>
      </c>
      <c r="I71" s="93">
        <v>0</v>
      </c>
      <c r="J71" s="93">
        <v>0</v>
      </c>
      <c r="K71" s="91"/>
    </row>
    <row r="72" spans="1:11" s="16" customFormat="1" ht="19.5" customHeight="1">
      <c r="A72" s="55" t="s">
        <v>245</v>
      </c>
      <c r="B72" s="32">
        <v>1072</v>
      </c>
      <c r="C72" s="47">
        <v>0</v>
      </c>
      <c r="D72" s="47">
        <v>0</v>
      </c>
      <c r="E72" s="47">
        <v>0</v>
      </c>
      <c r="F72" s="72">
        <f>SUM(G72:J72)</f>
        <v>0</v>
      </c>
      <c r="G72" s="93">
        <v>0</v>
      </c>
      <c r="H72" s="93">
        <v>0</v>
      </c>
      <c r="I72" s="93">
        <v>0</v>
      </c>
      <c r="J72" s="93">
        <v>0</v>
      </c>
      <c r="K72" s="91"/>
    </row>
    <row r="73" spans="1:11" s="16" customFormat="1" ht="19.5" customHeight="1">
      <c r="A73" s="55" t="s">
        <v>246</v>
      </c>
      <c r="B73" s="32">
        <v>1073</v>
      </c>
      <c r="C73" s="47">
        <f>C74+C75+C76</f>
        <v>4571.7</v>
      </c>
      <c r="D73" s="47">
        <f>D74+D75+D76</f>
        <v>1220</v>
      </c>
      <c r="E73" s="47">
        <f>E74+E75+E76</f>
        <v>980</v>
      </c>
      <c r="F73" s="72">
        <f>SUM(G73:J73)</f>
        <v>1370</v>
      </c>
      <c r="G73" s="47">
        <f>(G74+G75+G76)</f>
        <v>341</v>
      </c>
      <c r="H73" s="47">
        <f>(H74+H75+H76)</f>
        <v>343</v>
      </c>
      <c r="I73" s="47">
        <f>(I74+I75+I76)</f>
        <v>343</v>
      </c>
      <c r="J73" s="47">
        <f>(J74+J75+J76)</f>
        <v>343</v>
      </c>
      <c r="K73" s="91"/>
    </row>
    <row r="74" spans="1:11" s="16" customFormat="1" ht="19.5" customHeight="1">
      <c r="A74" s="55" t="s">
        <v>247</v>
      </c>
      <c r="B74" s="32"/>
      <c r="C74" s="47">
        <v>383.7</v>
      </c>
      <c r="D74" s="47">
        <v>650</v>
      </c>
      <c r="E74" s="47">
        <v>400</v>
      </c>
      <c r="F74" s="72">
        <f>SUM(G74:J74)</f>
        <v>650</v>
      </c>
      <c r="G74" s="93">
        <v>162</v>
      </c>
      <c r="H74" s="93">
        <v>163</v>
      </c>
      <c r="I74" s="93">
        <v>163</v>
      </c>
      <c r="J74" s="93">
        <v>162</v>
      </c>
      <c r="K74" s="91"/>
    </row>
    <row r="75" spans="1:11" s="16" customFormat="1" ht="19.5" customHeight="1">
      <c r="A75" s="55" t="s">
        <v>248</v>
      </c>
      <c r="B75" s="32"/>
      <c r="C75" s="47">
        <v>362.9</v>
      </c>
      <c r="D75" s="47">
        <v>370</v>
      </c>
      <c r="E75" s="47">
        <v>480</v>
      </c>
      <c r="F75" s="72">
        <f>SUM(G75:J75)</f>
        <v>510</v>
      </c>
      <c r="G75" s="93">
        <v>127</v>
      </c>
      <c r="H75" s="93">
        <v>127</v>
      </c>
      <c r="I75" s="93">
        <v>128</v>
      </c>
      <c r="J75" s="93">
        <v>128</v>
      </c>
      <c r="K75" s="91"/>
    </row>
    <row r="76" spans="1:11" s="16" customFormat="1" ht="19.5" customHeight="1">
      <c r="A76" s="55" t="s">
        <v>249</v>
      </c>
      <c r="B76" s="32"/>
      <c r="C76" s="47">
        <v>3825.1</v>
      </c>
      <c r="D76" s="47">
        <v>200</v>
      </c>
      <c r="E76" s="47">
        <v>100</v>
      </c>
      <c r="F76" s="72">
        <f>SUM(G76:J76)</f>
        <v>210</v>
      </c>
      <c r="G76" s="93">
        <v>52</v>
      </c>
      <c r="H76" s="93">
        <v>53</v>
      </c>
      <c r="I76" s="93">
        <v>52</v>
      </c>
      <c r="J76" s="93">
        <v>53</v>
      </c>
      <c r="K76" s="91"/>
    </row>
    <row r="77" spans="1:11" s="16" customFormat="1" ht="19.5" customHeight="1">
      <c r="A77" s="94" t="s">
        <v>250</v>
      </c>
      <c r="B77" s="32">
        <v>1080</v>
      </c>
      <c r="C77" s="72">
        <f>SUM(C78:C83)</f>
        <v>-1202</v>
      </c>
      <c r="D77" s="72">
        <f>SUM(D78:D83)</f>
        <v>-1000</v>
      </c>
      <c r="E77" s="72">
        <f>SUM(E78:E83)</f>
        <v>-321</v>
      </c>
      <c r="F77" s="72">
        <f>SUM(G77:J77)</f>
        <v>-334</v>
      </c>
      <c r="G77" s="72">
        <f>SUM(G78:G83)</f>
        <v>-83</v>
      </c>
      <c r="H77" s="72">
        <f>SUM(H78:H83)</f>
        <v>-84</v>
      </c>
      <c r="I77" s="72">
        <f>SUM(I78:I83)</f>
        <v>-84</v>
      </c>
      <c r="J77" s="72">
        <f>SUM(J78:J83)</f>
        <v>-83</v>
      </c>
      <c r="K77" s="91"/>
    </row>
    <row r="78" spans="1:11" s="16" customFormat="1" ht="19.5" customHeight="1">
      <c r="A78" s="55" t="s">
        <v>244</v>
      </c>
      <c r="B78" s="32">
        <v>1081</v>
      </c>
      <c r="C78" s="47">
        <v>0</v>
      </c>
      <c r="D78" s="47">
        <v>0</v>
      </c>
      <c r="E78" s="47">
        <v>0</v>
      </c>
      <c r="F78" s="72">
        <f>SUM(G78:J78)</f>
        <v>0</v>
      </c>
      <c r="G78" s="93">
        <v>0</v>
      </c>
      <c r="H78" s="93">
        <v>0</v>
      </c>
      <c r="I78" s="93">
        <v>0</v>
      </c>
      <c r="J78" s="93">
        <v>0</v>
      </c>
      <c r="K78" s="91"/>
    </row>
    <row r="79" spans="1:11" s="16" customFormat="1" ht="19.5" customHeight="1">
      <c r="A79" s="55" t="s">
        <v>251</v>
      </c>
      <c r="B79" s="32">
        <v>1082</v>
      </c>
      <c r="C79" s="47">
        <v>0</v>
      </c>
      <c r="D79" s="47">
        <v>0</v>
      </c>
      <c r="E79" s="47">
        <v>0</v>
      </c>
      <c r="F79" s="72">
        <f>SUM(G79:J79)</f>
        <v>0</v>
      </c>
      <c r="G79" s="93">
        <v>0</v>
      </c>
      <c r="H79" s="93">
        <v>0</v>
      </c>
      <c r="I79" s="93">
        <v>0</v>
      </c>
      <c r="J79" s="93">
        <v>0</v>
      </c>
      <c r="K79" s="91"/>
    </row>
    <row r="80" spans="1:11" s="16" customFormat="1" ht="19.5" customHeight="1">
      <c r="A80" s="55" t="s">
        <v>252</v>
      </c>
      <c r="B80" s="32">
        <v>1083</v>
      </c>
      <c r="C80" s="47">
        <v>0</v>
      </c>
      <c r="D80" s="47">
        <v>0</v>
      </c>
      <c r="E80" s="47">
        <v>0</v>
      </c>
      <c r="F80" s="72">
        <f>SUM(G80:J80)</f>
        <v>0</v>
      </c>
      <c r="G80" s="93">
        <v>0</v>
      </c>
      <c r="H80" s="93">
        <v>0</v>
      </c>
      <c r="I80" s="93">
        <v>0</v>
      </c>
      <c r="J80" s="93">
        <v>0</v>
      </c>
      <c r="K80" s="91"/>
    </row>
    <row r="81" spans="1:11" s="16" customFormat="1" ht="19.5" customHeight="1">
      <c r="A81" s="55" t="s">
        <v>253</v>
      </c>
      <c r="B81" s="32">
        <v>1084</v>
      </c>
      <c r="C81" s="47">
        <v>0</v>
      </c>
      <c r="D81" s="47">
        <v>0</v>
      </c>
      <c r="E81" s="47">
        <v>0</v>
      </c>
      <c r="F81" s="72">
        <f>SUM(G81:J81)</f>
        <v>0</v>
      </c>
      <c r="G81" s="93">
        <v>0</v>
      </c>
      <c r="H81" s="93">
        <v>0</v>
      </c>
      <c r="I81" s="93">
        <v>0</v>
      </c>
      <c r="J81" s="93">
        <v>0</v>
      </c>
      <c r="K81" s="91"/>
    </row>
    <row r="82" spans="1:11" s="16" customFormat="1" ht="19.5" customHeight="1">
      <c r="A82" s="55" t="s">
        <v>254</v>
      </c>
      <c r="B82" s="32">
        <v>1085</v>
      </c>
      <c r="C82" s="47">
        <v>0</v>
      </c>
      <c r="D82" s="47">
        <v>0</v>
      </c>
      <c r="E82" s="47">
        <v>0</v>
      </c>
      <c r="F82" s="72">
        <f>SUM(G82:J82)</f>
        <v>0</v>
      </c>
      <c r="G82" s="93">
        <v>0</v>
      </c>
      <c r="H82" s="93">
        <v>0</v>
      </c>
      <c r="I82" s="93">
        <v>0</v>
      </c>
      <c r="J82" s="93">
        <v>0</v>
      </c>
      <c r="K82" s="91"/>
    </row>
    <row r="83" spans="1:11" s="16" customFormat="1" ht="19.5" customHeight="1">
      <c r="A83" s="55" t="s">
        <v>255</v>
      </c>
      <c r="B83" s="32">
        <v>1086</v>
      </c>
      <c r="C83" s="47">
        <f>C84+C85+C86+C87</f>
        <v>-1202</v>
      </c>
      <c r="D83" s="47">
        <f>D84+D85+D86+D87</f>
        <v>-1000</v>
      </c>
      <c r="E83" s="47">
        <f>E84+E85+E86+E87</f>
        <v>-321</v>
      </c>
      <c r="F83" s="72">
        <f>SUM(G83:J83)</f>
        <v>-334</v>
      </c>
      <c r="G83" s="47">
        <f>G84+G85+G86+G87</f>
        <v>-83</v>
      </c>
      <c r="H83" s="47">
        <f>H84+H85+H86+H87</f>
        <v>-84</v>
      </c>
      <c r="I83" s="47">
        <f>I84+I85+I86+I87</f>
        <v>-84</v>
      </c>
      <c r="J83" s="47">
        <f>J84+J85+J86+J87</f>
        <v>-83</v>
      </c>
      <c r="K83" s="91"/>
    </row>
    <row r="84" spans="1:11" s="16" customFormat="1" ht="19.5" customHeight="1">
      <c r="A84" s="55" t="s">
        <v>256</v>
      </c>
      <c r="B84" s="32"/>
      <c r="C84" s="47">
        <v>-58.4</v>
      </c>
      <c r="D84" s="47">
        <v>-150</v>
      </c>
      <c r="E84" s="47">
        <v>-137</v>
      </c>
      <c r="F84" s="72">
        <f>SUM(G84:J84)</f>
        <v>-150</v>
      </c>
      <c r="G84" s="93">
        <v>-37</v>
      </c>
      <c r="H84" s="93">
        <v>-38</v>
      </c>
      <c r="I84" s="93">
        <v>-38</v>
      </c>
      <c r="J84" s="93">
        <v>-37</v>
      </c>
      <c r="K84" s="91"/>
    </row>
    <row r="85" spans="1:11" s="16" customFormat="1" ht="19.5" customHeight="1">
      <c r="A85" s="55" t="s">
        <v>257</v>
      </c>
      <c r="B85" s="32"/>
      <c r="C85" s="47">
        <v>-55</v>
      </c>
      <c r="D85" s="47">
        <v>-80</v>
      </c>
      <c r="E85" s="47">
        <v>-84</v>
      </c>
      <c r="F85" s="72">
        <f>SUM(G85:J85)</f>
        <v>-84</v>
      </c>
      <c r="G85" s="93">
        <v>-21</v>
      </c>
      <c r="H85" s="93">
        <v>-21</v>
      </c>
      <c r="I85" s="93">
        <v>-21</v>
      </c>
      <c r="J85" s="93">
        <v>-21</v>
      </c>
      <c r="K85" s="91"/>
    </row>
    <row r="86" spans="1:11" s="16" customFormat="1" ht="19.5" customHeight="1">
      <c r="A86" s="55" t="s">
        <v>258</v>
      </c>
      <c r="B86" s="32"/>
      <c r="C86" s="47">
        <v>-47.5</v>
      </c>
      <c r="D86" s="47">
        <v>0</v>
      </c>
      <c r="E86" s="47">
        <f>-E879</f>
        <v>0</v>
      </c>
      <c r="F86" s="72">
        <f>SUM(G86:J86)</f>
        <v>0</v>
      </c>
      <c r="G86" s="93">
        <v>0</v>
      </c>
      <c r="H86" s="93">
        <v>0</v>
      </c>
      <c r="I86" s="93">
        <v>0</v>
      </c>
      <c r="J86" s="93">
        <v>0</v>
      </c>
      <c r="K86" s="91"/>
    </row>
    <row r="87" spans="1:11" s="16" customFormat="1" ht="19.5" customHeight="1">
      <c r="A87" s="55" t="s">
        <v>249</v>
      </c>
      <c r="B87" s="32"/>
      <c r="C87" s="47">
        <v>-1041.1</v>
      </c>
      <c r="D87" s="47">
        <v>-770</v>
      </c>
      <c r="E87" s="47">
        <v>-100</v>
      </c>
      <c r="F87" s="72">
        <f>SUM(G87:J87)</f>
        <v>-100</v>
      </c>
      <c r="G87" s="93">
        <v>-25</v>
      </c>
      <c r="H87" s="93">
        <v>-25</v>
      </c>
      <c r="I87" s="93">
        <v>-25</v>
      </c>
      <c r="J87" s="93">
        <v>-25</v>
      </c>
      <c r="K87" s="91"/>
    </row>
    <row r="88" spans="1:11" s="74" customFormat="1" ht="19.5" customHeight="1">
      <c r="A88" s="89" t="s">
        <v>74</v>
      </c>
      <c r="B88" s="56">
        <v>1100</v>
      </c>
      <c r="C88" s="50">
        <f>SUM(C25,C26,C54,C70,C77)</f>
        <v>-3459.1289999999904</v>
      </c>
      <c r="D88" s="50">
        <f>SUM(D25,D26,D54,D70,D77)</f>
        <v>3666.9999999999873</v>
      </c>
      <c r="E88" s="50">
        <f>SUM(E25,E26,E54,E70,E77)</f>
        <v>1731.615000000008</v>
      </c>
      <c r="F88" s="50">
        <f>SUM(F25,F26,F54,F70,F77)</f>
        <v>3633.5169999999916</v>
      </c>
      <c r="G88" s="50">
        <f>SUM(G25,G26,G54,G70,G77)</f>
        <v>-554.9420000000009</v>
      </c>
      <c r="H88" s="50">
        <f>SUM(H25,H26,H54,H70,H77)</f>
        <v>793.8300000000017</v>
      </c>
      <c r="I88" s="50">
        <f>SUM(I25,I26,I54,I70,I77)</f>
        <v>4471.648999999998</v>
      </c>
      <c r="J88" s="50">
        <f>SUM(J25,J26,J54,J70,J77)</f>
        <v>-1077.0200000000018</v>
      </c>
      <c r="K88" s="90"/>
    </row>
    <row r="89" spans="1:11" ht="19.5" customHeight="1">
      <c r="A89" s="55" t="s">
        <v>259</v>
      </c>
      <c r="B89" s="32">
        <v>1110</v>
      </c>
      <c r="C89" s="47">
        <v>0</v>
      </c>
      <c r="D89" s="47">
        <v>0</v>
      </c>
      <c r="E89" s="47"/>
      <c r="F89" s="72">
        <f>SUM(G89:J89)</f>
        <v>0</v>
      </c>
      <c r="G89" s="93"/>
      <c r="H89" s="93"/>
      <c r="I89" s="93"/>
      <c r="J89" s="93"/>
      <c r="K89" s="91"/>
    </row>
    <row r="90" spans="1:11" ht="19.5" customHeight="1">
      <c r="A90" s="55" t="s">
        <v>260</v>
      </c>
      <c r="B90" s="32">
        <v>1120</v>
      </c>
      <c r="C90" s="47">
        <v>0</v>
      </c>
      <c r="D90" s="47">
        <v>0</v>
      </c>
      <c r="E90" s="47">
        <v>0</v>
      </c>
      <c r="F90" s="72">
        <f>SUM(G90:J90)</f>
        <v>0</v>
      </c>
      <c r="G90" s="93">
        <v>0</v>
      </c>
      <c r="H90" s="93">
        <v>0</v>
      </c>
      <c r="I90" s="93">
        <v>0</v>
      </c>
      <c r="J90" s="93">
        <v>0</v>
      </c>
      <c r="K90" s="91"/>
    </row>
    <row r="91" spans="1:11" ht="19.5" customHeight="1">
      <c r="A91" s="55" t="s">
        <v>261</v>
      </c>
      <c r="B91" s="32">
        <v>1130</v>
      </c>
      <c r="C91" s="53">
        <f>C92</f>
        <v>9</v>
      </c>
      <c r="D91" s="53">
        <f>D92</f>
        <v>10</v>
      </c>
      <c r="E91" s="53">
        <f>E92</f>
        <v>60</v>
      </c>
      <c r="F91" s="75">
        <f>SUM(G91:J91)</f>
        <v>16</v>
      </c>
      <c r="G91" s="53">
        <f>G92</f>
        <v>4</v>
      </c>
      <c r="H91" s="53">
        <f>H92</f>
        <v>4</v>
      </c>
      <c r="I91" s="53">
        <f>I92</f>
        <v>4</v>
      </c>
      <c r="J91" s="53">
        <f>J92</f>
        <v>4</v>
      </c>
      <c r="K91" s="91"/>
    </row>
    <row r="92" spans="1:11" ht="19.5" customHeight="1">
      <c r="A92" s="55" t="s">
        <v>262</v>
      </c>
      <c r="B92" s="32"/>
      <c r="C92" s="47">
        <v>9</v>
      </c>
      <c r="D92" s="47">
        <v>10</v>
      </c>
      <c r="E92" s="47">
        <v>60</v>
      </c>
      <c r="F92" s="72">
        <f>SUM(G92:J92)</f>
        <v>16</v>
      </c>
      <c r="G92" s="93">
        <v>4</v>
      </c>
      <c r="H92" s="93">
        <v>4</v>
      </c>
      <c r="I92" s="93">
        <v>4</v>
      </c>
      <c r="J92" s="93">
        <v>4</v>
      </c>
      <c r="K92" s="91"/>
    </row>
    <row r="93" spans="1:11" ht="19.5" customHeight="1">
      <c r="A93" s="55" t="s">
        <v>263</v>
      </c>
      <c r="B93" s="32">
        <v>1140</v>
      </c>
      <c r="C93" s="53">
        <f>C94</f>
        <v>-147.1</v>
      </c>
      <c r="D93" s="53">
        <f>D94</f>
        <v>-268.2</v>
      </c>
      <c r="E93" s="53">
        <f>E94</f>
        <v>0</v>
      </c>
      <c r="F93" s="75">
        <f>SUM(G93:J93)</f>
        <v>-268</v>
      </c>
      <c r="G93" s="53">
        <f>G94</f>
        <v>-67</v>
      </c>
      <c r="H93" s="53">
        <f>H94</f>
        <v>-67</v>
      </c>
      <c r="I93" s="53">
        <f>I94</f>
        <v>-67</v>
      </c>
      <c r="J93" s="53">
        <f>J94</f>
        <v>-67</v>
      </c>
      <c r="K93" s="91"/>
    </row>
    <row r="94" spans="1:11" ht="19.5" customHeight="1">
      <c r="A94" s="55" t="s">
        <v>264</v>
      </c>
      <c r="B94" s="32"/>
      <c r="C94" s="47">
        <v>-147.1</v>
      </c>
      <c r="D94" s="47">
        <v>-268.2</v>
      </c>
      <c r="E94" s="47">
        <v>0</v>
      </c>
      <c r="F94" s="72">
        <f>SUM(G94:J94)</f>
        <v>-268</v>
      </c>
      <c r="G94" s="47">
        <v>-67</v>
      </c>
      <c r="H94" s="47">
        <v>-67</v>
      </c>
      <c r="I94" s="47">
        <v>-67</v>
      </c>
      <c r="J94" s="47">
        <v>-67</v>
      </c>
      <c r="K94" s="91"/>
    </row>
    <row r="95" spans="1:11" ht="19.5" customHeight="1">
      <c r="A95" s="55" t="s">
        <v>265</v>
      </c>
      <c r="B95" s="32">
        <v>1150</v>
      </c>
      <c r="C95" s="75">
        <f>SUM(C96:C97)</f>
        <v>986.3000000000001</v>
      </c>
      <c r="D95" s="75">
        <f>SUM(D96:D97)</f>
        <v>730</v>
      </c>
      <c r="E95" s="75">
        <f>SUM(E96:E97)</f>
        <v>920</v>
      </c>
      <c r="F95" s="75">
        <f>SUM(G95:J95)</f>
        <v>740</v>
      </c>
      <c r="G95" s="75">
        <f>SUM(G96:G97)</f>
        <v>147</v>
      </c>
      <c r="H95" s="75">
        <f>SUM(H96:H97)</f>
        <v>223</v>
      </c>
      <c r="I95" s="75">
        <f>SUM(I96:I97)</f>
        <v>223</v>
      </c>
      <c r="J95" s="75">
        <f>SUM(J96:J97)</f>
        <v>147</v>
      </c>
      <c r="K95" s="91"/>
    </row>
    <row r="96" spans="1:11" ht="19.5" customHeight="1">
      <c r="A96" s="55" t="s">
        <v>244</v>
      </c>
      <c r="B96" s="32">
        <v>1151</v>
      </c>
      <c r="C96" s="47">
        <v>0</v>
      </c>
      <c r="D96" s="47">
        <v>0</v>
      </c>
      <c r="E96" s="47">
        <v>0</v>
      </c>
      <c r="F96" s="72">
        <f>SUM(G96:J96)</f>
        <v>0</v>
      </c>
      <c r="G96" s="93">
        <v>0</v>
      </c>
      <c r="H96" s="93">
        <v>0</v>
      </c>
      <c r="I96" s="93">
        <v>0</v>
      </c>
      <c r="J96" s="93">
        <v>0</v>
      </c>
      <c r="K96" s="91"/>
    </row>
    <row r="97" spans="1:11" ht="19.5" customHeight="1">
      <c r="A97" s="55" t="s">
        <v>266</v>
      </c>
      <c r="B97" s="32">
        <v>1152</v>
      </c>
      <c r="C97" s="47">
        <f>C98+C99+C100+C101+C102</f>
        <v>986.3000000000001</v>
      </c>
      <c r="D97" s="47">
        <f>D98+D99+D100+D101+D102</f>
        <v>730</v>
      </c>
      <c r="E97" s="47">
        <f>E98+E99+E100+E101+E102</f>
        <v>920</v>
      </c>
      <c r="F97" s="72">
        <f>SUM(G97:J97)</f>
        <v>740</v>
      </c>
      <c r="G97" s="47">
        <f>G98+G99+G100+G101+G102</f>
        <v>147</v>
      </c>
      <c r="H97" s="47">
        <f>H98+H99+H100+H101+H102</f>
        <v>223</v>
      </c>
      <c r="I97" s="47">
        <f>I98+I99+I100+I101+I102</f>
        <v>223</v>
      </c>
      <c r="J97" s="47">
        <f>J98+J99+J100+J101+J102</f>
        <v>147</v>
      </c>
      <c r="K97" s="91"/>
    </row>
    <row r="98" spans="1:11" ht="19.5" customHeight="1">
      <c r="A98" s="55" t="s">
        <v>267</v>
      </c>
      <c r="B98" s="32"/>
      <c r="C98" s="47">
        <v>19.8</v>
      </c>
      <c r="D98" s="47">
        <v>20</v>
      </c>
      <c r="E98" s="47">
        <v>70</v>
      </c>
      <c r="F98" s="72">
        <f>SUM(G98:J98)</f>
        <v>80</v>
      </c>
      <c r="G98" s="93">
        <v>20</v>
      </c>
      <c r="H98" s="93">
        <v>20</v>
      </c>
      <c r="I98" s="93">
        <v>20</v>
      </c>
      <c r="J98" s="93">
        <v>20</v>
      </c>
      <c r="K98" s="91"/>
    </row>
    <row r="99" spans="1:11" ht="19.5" customHeight="1">
      <c r="A99" s="55" t="s">
        <v>268</v>
      </c>
      <c r="B99" s="32"/>
      <c r="C99" s="47">
        <v>388.8</v>
      </c>
      <c r="D99" s="47">
        <v>300</v>
      </c>
      <c r="E99" s="47">
        <v>300</v>
      </c>
      <c r="F99" s="72">
        <f>SUM(G99:J99)</f>
        <v>350</v>
      </c>
      <c r="G99" s="93">
        <v>50</v>
      </c>
      <c r="H99" s="93">
        <v>125</v>
      </c>
      <c r="I99" s="93">
        <v>125</v>
      </c>
      <c r="J99" s="93">
        <v>50</v>
      </c>
      <c r="K99" s="91"/>
    </row>
    <row r="100" spans="1:11" ht="19.5" customHeight="1">
      <c r="A100" s="55" t="s">
        <v>269</v>
      </c>
      <c r="B100" s="32"/>
      <c r="C100" s="47">
        <v>80.3</v>
      </c>
      <c r="D100" s="47">
        <v>80</v>
      </c>
      <c r="E100" s="47">
        <v>80</v>
      </c>
      <c r="F100" s="72">
        <f>SUM(G100:J100)</f>
        <v>80</v>
      </c>
      <c r="G100" s="93">
        <v>20</v>
      </c>
      <c r="H100" s="93">
        <v>20</v>
      </c>
      <c r="I100" s="93">
        <v>20</v>
      </c>
      <c r="J100" s="93">
        <v>20</v>
      </c>
      <c r="K100" s="91"/>
    </row>
    <row r="101" spans="1:11" ht="19.5" customHeight="1">
      <c r="A101" s="55" t="s">
        <v>270</v>
      </c>
      <c r="B101" s="32"/>
      <c r="C101" s="47">
        <v>62.4</v>
      </c>
      <c r="D101" s="47">
        <v>30</v>
      </c>
      <c r="E101" s="47">
        <v>20</v>
      </c>
      <c r="F101" s="72">
        <f>SUM(G101:J101)</f>
        <v>30</v>
      </c>
      <c r="G101" s="93">
        <v>7</v>
      </c>
      <c r="H101" s="93">
        <v>8</v>
      </c>
      <c r="I101" s="93">
        <v>8</v>
      </c>
      <c r="J101" s="93">
        <v>7</v>
      </c>
      <c r="K101" s="91"/>
    </row>
    <row r="102" spans="1:11" ht="19.5" customHeight="1">
      <c r="A102" s="55" t="s">
        <v>249</v>
      </c>
      <c r="B102" s="32"/>
      <c r="C102" s="47">
        <v>435</v>
      </c>
      <c r="D102" s="47">
        <v>300</v>
      </c>
      <c r="E102" s="47">
        <v>450</v>
      </c>
      <c r="F102" s="72">
        <f>SUM(G102:J102)</f>
        <v>200</v>
      </c>
      <c r="G102" s="93">
        <v>50</v>
      </c>
      <c r="H102" s="93">
        <v>50</v>
      </c>
      <c r="I102" s="93">
        <v>50</v>
      </c>
      <c r="J102" s="93">
        <v>50</v>
      </c>
      <c r="K102" s="91"/>
    </row>
    <row r="103" spans="1:11" ht="19.5" customHeight="1">
      <c r="A103" s="55" t="s">
        <v>271</v>
      </c>
      <c r="B103" s="32">
        <v>1160</v>
      </c>
      <c r="C103" s="75">
        <f>SUM(C104:C105)</f>
        <v>-53.1</v>
      </c>
      <c r="D103" s="75">
        <f>SUM(D104:D105)</f>
        <v>-580</v>
      </c>
      <c r="E103" s="75">
        <f>SUM(E104:E105)</f>
        <v>-130</v>
      </c>
      <c r="F103" s="75">
        <f>SUM(G103:J103)</f>
        <v>-135</v>
      </c>
      <c r="G103" s="75">
        <f>SUM(G104:G105)</f>
        <v>-33</v>
      </c>
      <c r="H103" s="75">
        <f>SUM(H104:H105)</f>
        <v>-34</v>
      </c>
      <c r="I103" s="75">
        <f>SUM(I104:I105)</f>
        <v>-35</v>
      </c>
      <c r="J103" s="75">
        <f>SUM(J104:J105)</f>
        <v>-33</v>
      </c>
      <c r="K103" s="91"/>
    </row>
    <row r="104" spans="1:11" ht="19.5" customHeight="1">
      <c r="A104" s="55" t="s">
        <v>244</v>
      </c>
      <c r="B104" s="32">
        <v>1161</v>
      </c>
      <c r="C104" s="47">
        <v>0</v>
      </c>
      <c r="D104" s="47">
        <v>0</v>
      </c>
      <c r="E104" s="47">
        <v>0</v>
      </c>
      <c r="F104" s="72">
        <f>SUM(G104:J104)</f>
        <v>0</v>
      </c>
      <c r="G104" s="93">
        <v>0</v>
      </c>
      <c r="H104" s="93">
        <v>0</v>
      </c>
      <c r="I104" s="93">
        <v>0</v>
      </c>
      <c r="J104" s="93">
        <v>0</v>
      </c>
      <c r="K104" s="91"/>
    </row>
    <row r="105" spans="1:11" ht="19.5" customHeight="1">
      <c r="A105" s="55" t="s">
        <v>188</v>
      </c>
      <c r="B105" s="32">
        <v>1162</v>
      </c>
      <c r="C105" s="47">
        <f>C106+C107</f>
        <v>-53.1</v>
      </c>
      <c r="D105" s="47">
        <f>D106+D107</f>
        <v>-580</v>
      </c>
      <c r="E105" s="47">
        <f>E106+E107</f>
        <v>-130</v>
      </c>
      <c r="F105" s="72">
        <f>SUM(G105:J105)</f>
        <v>-135</v>
      </c>
      <c r="G105" s="72">
        <f>G106+G107</f>
        <v>-33</v>
      </c>
      <c r="H105" s="72">
        <f>H106+H107</f>
        <v>-34</v>
      </c>
      <c r="I105" s="72">
        <f>I106+I107</f>
        <v>-35</v>
      </c>
      <c r="J105" s="72">
        <f>J106+J107</f>
        <v>-33</v>
      </c>
      <c r="K105" s="91"/>
    </row>
    <row r="106" spans="1:11" ht="19.5" customHeight="1">
      <c r="A106" s="55" t="s">
        <v>272</v>
      </c>
      <c r="B106" s="32"/>
      <c r="C106" s="47">
        <v>-52.9</v>
      </c>
      <c r="D106" s="47">
        <v>-80</v>
      </c>
      <c r="E106" s="47">
        <v>-80</v>
      </c>
      <c r="F106" s="72">
        <f>SUM(G106:J106)</f>
        <v>-85</v>
      </c>
      <c r="G106" s="93">
        <v>-21</v>
      </c>
      <c r="H106" s="93">
        <v>-21</v>
      </c>
      <c r="I106" s="93">
        <v>-22</v>
      </c>
      <c r="J106" s="93">
        <v>-21</v>
      </c>
      <c r="K106" s="91"/>
    </row>
    <row r="107" spans="1:11" ht="19.5" customHeight="1">
      <c r="A107" s="55" t="s">
        <v>249</v>
      </c>
      <c r="B107" s="32"/>
      <c r="C107" s="47">
        <v>-0.2</v>
      </c>
      <c r="D107" s="47">
        <v>-500</v>
      </c>
      <c r="E107" s="47">
        <v>-50</v>
      </c>
      <c r="F107" s="72">
        <f>SUM(G107:J107)</f>
        <v>-50</v>
      </c>
      <c r="G107" s="93">
        <v>-12</v>
      </c>
      <c r="H107" s="93">
        <v>-13</v>
      </c>
      <c r="I107" s="93">
        <v>-13</v>
      </c>
      <c r="J107" s="93">
        <v>-12</v>
      </c>
      <c r="K107" s="91"/>
    </row>
    <row r="108" spans="1:11" s="74" customFormat="1" ht="19.5" customHeight="1">
      <c r="A108" s="89" t="s">
        <v>83</v>
      </c>
      <c r="B108" s="56">
        <v>1170</v>
      </c>
      <c r="C108" s="50">
        <f>SUM(C88,C89,C90,C91,C93,C95,C103)</f>
        <v>-2664.02899999999</v>
      </c>
      <c r="D108" s="50">
        <f>SUM(D88,D89,D90,D91,D93,D95,D103)</f>
        <v>3558.7999999999874</v>
      </c>
      <c r="E108" s="50">
        <f>SUM(E88,E89,E90,E91,E93,E95,E103)</f>
        <v>2581.615000000008</v>
      </c>
      <c r="F108" s="50">
        <f>SUM(F88,F89,F90,F91,F93,F95,F103)</f>
        <v>3986.5169999999916</v>
      </c>
      <c r="G108" s="50">
        <f>SUM(G88,G89,G90,G91,G93,G95,G103)</f>
        <v>-503.9420000000009</v>
      </c>
      <c r="H108" s="50">
        <f>SUM(H88,H89,H90,H91,H93,H95,H103)</f>
        <v>919.8300000000017</v>
      </c>
      <c r="I108" s="50">
        <f>SUM(I88,I89,I90,I91,I93,I95,I103)</f>
        <v>4596.648999999998</v>
      </c>
      <c r="J108" s="50">
        <f>SUM(J88,J89,J90,J91,J93,J95,J103)</f>
        <v>-1026.0200000000018</v>
      </c>
      <c r="K108" s="90"/>
    </row>
    <row r="109" spans="1:11" s="74" customFormat="1" ht="29.25" customHeight="1">
      <c r="A109" s="55" t="s">
        <v>84</v>
      </c>
      <c r="B109" s="43">
        <v>1180</v>
      </c>
      <c r="C109" s="47">
        <v>0</v>
      </c>
      <c r="D109" s="47">
        <v>0</v>
      </c>
      <c r="E109" s="47">
        <v>0</v>
      </c>
      <c r="F109" s="72">
        <f>SUM(G109:J109)</f>
        <v>0</v>
      </c>
      <c r="G109" s="93">
        <v>0</v>
      </c>
      <c r="H109" s="93">
        <v>0</v>
      </c>
      <c r="I109" s="93">
        <v>0</v>
      </c>
      <c r="J109" s="93">
        <v>0</v>
      </c>
      <c r="K109" s="95" t="s">
        <v>273</v>
      </c>
    </row>
    <row r="110" spans="1:11" s="74" customFormat="1" ht="19.5" customHeight="1">
      <c r="A110" s="55" t="s">
        <v>85</v>
      </c>
      <c r="B110" s="43">
        <v>1181</v>
      </c>
      <c r="C110" s="47">
        <v>0</v>
      </c>
      <c r="D110" s="47">
        <v>0</v>
      </c>
      <c r="E110" s="47">
        <v>0</v>
      </c>
      <c r="F110" s="72">
        <f>SUM(G110:J110)</f>
        <v>0</v>
      </c>
      <c r="G110" s="93">
        <v>0</v>
      </c>
      <c r="H110" s="93">
        <v>0</v>
      </c>
      <c r="I110" s="93">
        <v>0</v>
      </c>
      <c r="J110" s="93">
        <v>0</v>
      </c>
      <c r="K110" s="90"/>
    </row>
    <row r="111" spans="1:11" ht="19.5" customHeight="1">
      <c r="A111" s="55" t="s">
        <v>86</v>
      </c>
      <c r="B111" s="32">
        <v>1190</v>
      </c>
      <c r="C111" s="47">
        <v>0</v>
      </c>
      <c r="D111" s="47">
        <v>0</v>
      </c>
      <c r="E111" s="47">
        <v>0</v>
      </c>
      <c r="F111" s="72">
        <f>SUM(G111:J111)</f>
        <v>0</v>
      </c>
      <c r="G111" s="93">
        <v>0</v>
      </c>
      <c r="H111" s="93">
        <v>0</v>
      </c>
      <c r="I111" s="93">
        <v>0</v>
      </c>
      <c r="J111" s="93">
        <v>0</v>
      </c>
      <c r="K111" s="91"/>
    </row>
    <row r="112" spans="1:11" ht="19.5" customHeight="1">
      <c r="A112" s="55" t="s">
        <v>87</v>
      </c>
      <c r="B112" s="32">
        <v>1191</v>
      </c>
      <c r="C112" s="47">
        <v>0</v>
      </c>
      <c r="D112" s="47">
        <v>0</v>
      </c>
      <c r="E112" s="47">
        <v>0</v>
      </c>
      <c r="F112" s="72">
        <f>SUM(G112:J112)</f>
        <v>0</v>
      </c>
      <c r="G112" s="93">
        <v>0</v>
      </c>
      <c r="H112" s="93">
        <v>0</v>
      </c>
      <c r="I112" s="93">
        <v>0</v>
      </c>
      <c r="J112" s="93">
        <v>0</v>
      </c>
      <c r="K112" s="91"/>
    </row>
    <row r="113" spans="1:11" s="74" customFormat="1" ht="19.5" customHeight="1">
      <c r="A113" s="89" t="s">
        <v>274</v>
      </c>
      <c r="B113" s="56">
        <v>1200</v>
      </c>
      <c r="C113" s="50">
        <f>SUM(C108,C109,C110,C111,C112)</f>
        <v>-2664.02899999999</v>
      </c>
      <c r="D113" s="50">
        <f>SUM(D108,D109,D110,D111,D112)</f>
        <v>3558.7999999999874</v>
      </c>
      <c r="E113" s="50">
        <f>SUM(E108,E109,E110,E111,E112)</f>
        <v>2581.615000000008</v>
      </c>
      <c r="F113" s="50">
        <f>SUM(F108,F109,F110,F111,F112)</f>
        <v>3986.5169999999916</v>
      </c>
      <c r="G113" s="50">
        <f>SUM(G108,G109,G110,G111,G112)</f>
        <v>-503.9420000000009</v>
      </c>
      <c r="H113" s="50">
        <f>SUM(H108,H109,H110,H111,H112)</f>
        <v>919.8300000000017</v>
      </c>
      <c r="I113" s="50">
        <f>SUM(I108,I109,I110,I111,I112)</f>
        <v>4596.648999999998</v>
      </c>
      <c r="J113" s="50">
        <f>SUM(J108,J109,J110,J111,J112)</f>
        <v>-1026.0200000000018</v>
      </c>
      <c r="K113" s="90"/>
    </row>
    <row r="114" spans="1:11" ht="19.5" customHeight="1">
      <c r="A114" s="55" t="s">
        <v>275</v>
      </c>
      <c r="B114" s="32">
        <v>1201</v>
      </c>
      <c r="C114" s="96">
        <f>IF(C113&gt;0,C113,0)</f>
        <v>0</v>
      </c>
      <c r="D114" s="96">
        <f>IF(D113&gt;0,D113,0)</f>
        <v>3558.7999999999874</v>
      </c>
      <c r="E114" s="96">
        <f>IF(E113&gt;0,E113,0)</f>
        <v>2581.615000000008</v>
      </c>
      <c r="F114" s="96">
        <f>IF(F113&gt;0,F113,0)</f>
        <v>3986.5169999999916</v>
      </c>
      <c r="G114" s="96">
        <f>IF(G113&gt;0,G113,0)</f>
        <v>0</v>
      </c>
      <c r="H114" s="96">
        <f>IF(H113&gt;0,H113,0)</f>
        <v>919.8300000000017</v>
      </c>
      <c r="I114" s="96">
        <f>IF(I113&gt;0,I113,0)</f>
        <v>4596.648999999998</v>
      </c>
      <c r="J114" s="96">
        <f>IF(J113&gt;0,J113,0)</f>
        <v>0</v>
      </c>
      <c r="K114" s="91"/>
    </row>
    <row r="115" spans="1:11" ht="19.5" customHeight="1">
      <c r="A115" s="55" t="s">
        <v>276</v>
      </c>
      <c r="B115" s="32">
        <v>1202</v>
      </c>
      <c r="C115" s="96">
        <f>IF(C113&lt;0,C113,0)</f>
        <v>-2664.02899999999</v>
      </c>
      <c r="D115" s="96">
        <f>IF(D113&lt;0,D113,0)</f>
        <v>0</v>
      </c>
      <c r="E115" s="96">
        <f>IF(E113&lt;0,E113,0)</f>
        <v>0</v>
      </c>
      <c r="F115" s="96">
        <f>IF(F113&lt;0,F113,0)</f>
        <v>0</v>
      </c>
      <c r="G115" s="96">
        <f>IF(G113&lt;0,G113,0)</f>
        <v>-503.9420000000009</v>
      </c>
      <c r="H115" s="96">
        <f>IF(H113&lt;0,H113,0)</f>
        <v>0</v>
      </c>
      <c r="I115" s="96">
        <f>IF(I113&lt;0,I113,0)</f>
        <v>0</v>
      </c>
      <c r="J115" s="96">
        <f>IF(J113&lt;0,J113,0)</f>
        <v>-1026.0200000000018</v>
      </c>
      <c r="K115" s="91"/>
    </row>
    <row r="116" spans="1:11" ht="19.5" customHeight="1">
      <c r="A116" s="89" t="s">
        <v>277</v>
      </c>
      <c r="B116" s="32">
        <v>1210</v>
      </c>
      <c r="C116" s="97">
        <f>SUM(C7,C70,C89,C91,C95,C110,C111)</f>
        <v>58288.3</v>
      </c>
      <c r="D116" s="97">
        <f>SUM(D7,D70,D89,D91,D95,D110,D111)</f>
        <v>68713.7</v>
      </c>
      <c r="E116" s="97">
        <f>SUM(E7,E70,E89,E91,E95,E110,E111)</f>
        <v>73348.1</v>
      </c>
      <c r="F116" s="97">
        <f>SUM(F7,F70,F89,F91,F95,F110,F111)</f>
        <v>76958.541</v>
      </c>
      <c r="G116" s="97">
        <f>SUM(G7,G70,G89,G91,G95,G110,G111)</f>
        <v>16410.491</v>
      </c>
      <c r="H116" s="97">
        <f>SUM(H7,H70,H89,H91,H95,H110,H111)</f>
        <v>18615.043</v>
      </c>
      <c r="I116" s="97">
        <f>SUM(I7,I70,I89,I91,I95,I110,I111)</f>
        <v>24581.926</v>
      </c>
      <c r="J116" s="97">
        <f>SUM(J7,J70,J89,J91,J95,J110,J111)</f>
        <v>17351.081</v>
      </c>
      <c r="K116" s="91"/>
    </row>
    <row r="117" spans="1:11" ht="19.5" customHeight="1">
      <c r="A117" s="89" t="s">
        <v>278</v>
      </c>
      <c r="B117" s="32">
        <v>1220</v>
      </c>
      <c r="C117" s="97">
        <f>SUM(C8,C26,C54,C77,C90,C93,C103,C109,C112)</f>
        <v>-60952.32899999999</v>
      </c>
      <c r="D117" s="97">
        <f>SUM(D8,D26,D54,D77,D90,D93,D103,D109,D112)</f>
        <v>-65154.90000000001</v>
      </c>
      <c r="E117" s="97">
        <f>SUM(E8,E26,E54,E77,E90,E93,E103,E109,E112)</f>
        <v>-70766.485</v>
      </c>
      <c r="F117" s="97">
        <f>SUM(F8,F26,F54,F77,F90,F93,F103,F109,F112)</f>
        <v>-72972.024</v>
      </c>
      <c r="G117" s="97">
        <f>SUM(G8,G26,G54,G77,G90,G93,G103,G109,G112)</f>
        <v>-16914.433</v>
      </c>
      <c r="H117" s="97">
        <f>SUM(H8,H26,H54,H77,H90,H93,H103,H109,H112)</f>
        <v>-17695.213</v>
      </c>
      <c r="I117" s="97">
        <f>SUM(I8,I26,I54,I77,I90,I93,I103,I109,I112)</f>
        <v>-19985.277000000002</v>
      </c>
      <c r="J117" s="97">
        <f>SUM(J8,J26,J54,J77,J90,J93,J103,J109,J112)</f>
        <v>-18377.101</v>
      </c>
      <c r="K117" s="91"/>
    </row>
    <row r="118" spans="1:11" ht="19.5" customHeight="1">
      <c r="A118" s="55" t="s">
        <v>279</v>
      </c>
      <c r="B118" s="32">
        <v>1230</v>
      </c>
      <c r="C118" s="98">
        <v>0</v>
      </c>
      <c r="D118" s="47">
        <v>0</v>
      </c>
      <c r="E118" s="47">
        <v>0</v>
      </c>
      <c r="F118" s="72">
        <f>SUM(G118:J118)</f>
        <v>0</v>
      </c>
      <c r="G118" s="47">
        <v>0</v>
      </c>
      <c r="H118" s="47">
        <v>0</v>
      </c>
      <c r="I118" s="47">
        <v>0</v>
      </c>
      <c r="J118" s="47">
        <v>0</v>
      </c>
      <c r="K118" s="91"/>
    </row>
    <row r="119" spans="1:11" ht="19.5" customHeight="1">
      <c r="A119" s="89" t="s">
        <v>280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</row>
    <row r="120" spans="1:11" ht="19.5" customHeight="1">
      <c r="A120" s="55" t="s">
        <v>281</v>
      </c>
      <c r="B120" s="32">
        <v>1300</v>
      </c>
      <c r="C120" s="75">
        <f>C88</f>
        <v>-3459.1289999999904</v>
      </c>
      <c r="D120" s="75">
        <f>D88</f>
        <v>3666.9999999999873</v>
      </c>
      <c r="E120" s="75">
        <f>E88</f>
        <v>1731.615000000008</v>
      </c>
      <c r="F120" s="75">
        <f>SUM(G120:J120)</f>
        <v>3633.516999999996</v>
      </c>
      <c r="G120" s="75">
        <f>G88</f>
        <v>-554.9420000000009</v>
      </c>
      <c r="H120" s="75">
        <f>H88</f>
        <v>793.8300000000017</v>
      </c>
      <c r="I120" s="75">
        <f>I88</f>
        <v>4471.648999999998</v>
      </c>
      <c r="J120" s="75">
        <f>J88</f>
        <v>-1077.0200000000018</v>
      </c>
      <c r="K120" s="91"/>
    </row>
    <row r="121" spans="1:11" ht="19.5" customHeight="1">
      <c r="A121" s="55" t="s">
        <v>282</v>
      </c>
      <c r="B121" s="32">
        <v>1301</v>
      </c>
      <c r="C121" s="72">
        <v>7598</v>
      </c>
      <c r="D121" s="72">
        <v>6973</v>
      </c>
      <c r="E121" s="72">
        <v>7768</v>
      </c>
      <c r="F121" s="72">
        <f>SUM(G121:J121)</f>
        <v>7765</v>
      </c>
      <c r="G121" s="72">
        <v>1790</v>
      </c>
      <c r="H121" s="72">
        <v>1927</v>
      </c>
      <c r="I121" s="72">
        <v>2037</v>
      </c>
      <c r="J121" s="72">
        <v>2011</v>
      </c>
      <c r="K121" s="91"/>
    </row>
    <row r="122" spans="1:11" ht="19.5" customHeight="1">
      <c r="A122" s="55" t="s">
        <v>283</v>
      </c>
      <c r="B122" s="32">
        <v>1302</v>
      </c>
      <c r="C122" s="72">
        <f>C71</f>
        <v>0</v>
      </c>
      <c r="D122" s="72">
        <f>D71</f>
        <v>0</v>
      </c>
      <c r="E122" s="72">
        <f>E71</f>
        <v>0</v>
      </c>
      <c r="F122" s="72">
        <f>SUM(G122:J122)</f>
        <v>0</v>
      </c>
      <c r="G122" s="72">
        <f>G71</f>
        <v>0</v>
      </c>
      <c r="H122" s="72">
        <f>H71</f>
        <v>0</v>
      </c>
      <c r="I122" s="72">
        <f>I71</f>
        <v>0</v>
      </c>
      <c r="J122" s="72">
        <f>J71</f>
        <v>0</v>
      </c>
      <c r="K122" s="91"/>
    </row>
    <row r="123" spans="1:11" ht="19.5" customHeight="1">
      <c r="A123" s="55" t="s">
        <v>284</v>
      </c>
      <c r="B123" s="32">
        <v>1303</v>
      </c>
      <c r="C123" s="72">
        <f>C78</f>
        <v>0</v>
      </c>
      <c r="D123" s="72">
        <f>D78</f>
        <v>0</v>
      </c>
      <c r="E123" s="72">
        <f>E78</f>
        <v>0</v>
      </c>
      <c r="F123" s="72">
        <f>SUM(G123:J123)</f>
        <v>0</v>
      </c>
      <c r="G123" s="72">
        <f>G78</f>
        <v>0</v>
      </c>
      <c r="H123" s="72">
        <f>H78</f>
        <v>0</v>
      </c>
      <c r="I123" s="72">
        <f>I78</f>
        <v>0</v>
      </c>
      <c r="J123" s="72">
        <f>J78</f>
        <v>0</v>
      </c>
      <c r="K123" s="91"/>
    </row>
    <row r="124" spans="1:11" ht="19.5" customHeight="1">
      <c r="A124" s="55" t="s">
        <v>285</v>
      </c>
      <c r="B124" s="32">
        <v>1304</v>
      </c>
      <c r="C124" s="72">
        <f>C72</f>
        <v>0</v>
      </c>
      <c r="D124" s="72">
        <f>D72</f>
        <v>0</v>
      </c>
      <c r="E124" s="72">
        <f>E72</f>
        <v>0</v>
      </c>
      <c r="F124" s="72">
        <f>SUM(G124:J124)</f>
        <v>0</v>
      </c>
      <c r="G124" s="72">
        <f>G72</f>
        <v>0</v>
      </c>
      <c r="H124" s="72">
        <f>H72</f>
        <v>0</v>
      </c>
      <c r="I124" s="72">
        <f>I72</f>
        <v>0</v>
      </c>
      <c r="J124" s="72">
        <f>J72</f>
        <v>0</v>
      </c>
      <c r="K124" s="91"/>
    </row>
    <row r="125" spans="1:11" ht="19.5" customHeight="1">
      <c r="A125" s="55" t="s">
        <v>286</v>
      </c>
      <c r="B125" s="32">
        <v>1305</v>
      </c>
      <c r="C125" s="72">
        <f>C79</f>
        <v>0</v>
      </c>
      <c r="D125" s="72">
        <f>D79</f>
        <v>0</v>
      </c>
      <c r="E125" s="72">
        <f>E79</f>
        <v>0</v>
      </c>
      <c r="F125" s="72">
        <f>SUM(G125:J125)</f>
        <v>0</v>
      </c>
      <c r="G125" s="72">
        <f>G79</f>
        <v>0</v>
      </c>
      <c r="H125" s="72">
        <f>H79</f>
        <v>0</v>
      </c>
      <c r="I125" s="72">
        <f>I79</f>
        <v>0</v>
      </c>
      <c r="J125" s="72">
        <f>J79</f>
        <v>0</v>
      </c>
      <c r="K125" s="91"/>
    </row>
    <row r="126" spans="1:11" s="74" customFormat="1" ht="19.5" customHeight="1">
      <c r="A126" s="89" t="s">
        <v>75</v>
      </c>
      <c r="B126" s="56">
        <v>1310</v>
      </c>
      <c r="C126" s="99">
        <f>C120+C121-C122-C123-C124-C125</f>
        <v>4138.87100000001</v>
      </c>
      <c r="D126" s="99">
        <v>10640</v>
      </c>
      <c r="E126" s="99">
        <f>E120+E121-E122-E123-E124-E125</f>
        <v>9499.615000000009</v>
      </c>
      <c r="F126" s="99">
        <f>F120+F121-F122-F123-F124-F125</f>
        <v>11398.516999999996</v>
      </c>
      <c r="G126" s="99">
        <f>G120+G121-G122-G123-G124-G125</f>
        <v>1235.057999999999</v>
      </c>
      <c r="H126" s="99">
        <f>H120+H121-H122-H123-H124-H125</f>
        <v>2720.8300000000017</v>
      </c>
      <c r="I126" s="99">
        <f>I120+I121-I122-I123-I124-I125</f>
        <v>6508.648999999998</v>
      </c>
      <c r="J126" s="99">
        <f>J120+J121-J122-J123-J124-J125</f>
        <v>933.9799999999982</v>
      </c>
      <c r="K126" s="90"/>
    </row>
    <row r="127" spans="1:11" ht="19.5" customHeight="1">
      <c r="A127" s="89" t="s">
        <v>287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1:11" ht="19.5" customHeight="1">
      <c r="A128" s="55" t="s">
        <v>288</v>
      </c>
      <c r="B128" s="32">
        <v>1400</v>
      </c>
      <c r="C128" s="47">
        <f>C129+C130</f>
        <v>-27037.352999999996</v>
      </c>
      <c r="D128" s="47">
        <f>D129+D130</f>
        <v>-28568.43</v>
      </c>
      <c r="E128" s="47">
        <f>E129+E130</f>
        <v>-32160.14</v>
      </c>
      <c r="F128" s="72">
        <f>SUM(G128:J128)</f>
        <v>-32252.239999999998</v>
      </c>
      <c r="G128" s="47">
        <f>G129+G130</f>
        <v>-7171.422</v>
      </c>
      <c r="H128" s="47">
        <f>H129+H130</f>
        <v>-8068.148</v>
      </c>
      <c r="I128" s="47">
        <f>I129+I130</f>
        <v>-9439.383</v>
      </c>
      <c r="J128" s="47">
        <f>J129+J130</f>
        <v>-7573.287</v>
      </c>
      <c r="K128" s="91"/>
    </row>
    <row r="129" spans="1:11" ht="19.5" customHeight="1">
      <c r="A129" s="55" t="s">
        <v>289</v>
      </c>
      <c r="B129" s="100">
        <v>1401</v>
      </c>
      <c r="C129" s="47">
        <f>C9+C49+C65</f>
        <v>-16522.025999999998</v>
      </c>
      <c r="D129" s="47">
        <f>D9+D49+D65+(-6.2)</f>
        <v>-18497.3</v>
      </c>
      <c r="E129" s="47">
        <f>E9+E49+E65</f>
        <v>-20076.407</v>
      </c>
      <c r="F129" s="72">
        <f>SUM(G129:J129)</f>
        <v>-21170.879999999997</v>
      </c>
      <c r="G129" s="47">
        <f>G9+G49+G65</f>
        <v>-4355.8769999999995</v>
      </c>
      <c r="H129" s="47">
        <f>H9+H49+H65</f>
        <v>-5506.044</v>
      </c>
      <c r="I129" s="47">
        <f>I9+I49+I65</f>
        <v>-6537.056</v>
      </c>
      <c r="J129" s="47">
        <f>J9+J49+J65</f>
        <v>-4771.903</v>
      </c>
      <c r="K129" s="91"/>
    </row>
    <row r="130" spans="1:11" ht="19.5" customHeight="1">
      <c r="A130" s="55" t="s">
        <v>290</v>
      </c>
      <c r="B130" s="100">
        <v>1402</v>
      </c>
      <c r="C130" s="47">
        <f>C10+C11+C55+(-66.399)</f>
        <v>-10515.327</v>
      </c>
      <c r="D130" s="47">
        <f>D10+D11+D55+(-76.43)</f>
        <v>-10071.130000000001</v>
      </c>
      <c r="E130" s="47">
        <f>E10+E11+E55+(-82.279)</f>
        <v>-12083.733</v>
      </c>
      <c r="F130" s="72">
        <f>SUM(G130:J130)</f>
        <v>-11081.36</v>
      </c>
      <c r="G130" s="47">
        <f>G10+G11+G55+(-24.39)</f>
        <v>-2815.545</v>
      </c>
      <c r="H130" s="47">
        <f>H10+H11+H55+(-19.32)</f>
        <v>-2562.1040000000003</v>
      </c>
      <c r="I130" s="47">
        <f>I10+I11+I55+(-21.768)</f>
        <v>-2902.327</v>
      </c>
      <c r="J130" s="47">
        <f>J10+J11+J55+(-21.942)</f>
        <v>-2801.384</v>
      </c>
      <c r="K130" s="91"/>
    </row>
    <row r="131" spans="1:11" ht="19.5" customHeight="1">
      <c r="A131" s="55" t="s">
        <v>159</v>
      </c>
      <c r="B131" s="100">
        <v>1410</v>
      </c>
      <c r="C131" s="47">
        <f>C12+C34+C57</f>
        <v>-15042.945</v>
      </c>
      <c r="D131" s="47">
        <f>D12+D34+D57</f>
        <v>-17382.699999999997</v>
      </c>
      <c r="E131" s="47">
        <f>E12+E34+E57</f>
        <v>-18310.837</v>
      </c>
      <c r="F131" s="72">
        <f>SUM(G131:J131)</f>
        <v>-20869.11</v>
      </c>
      <c r="G131" s="47">
        <f>G12+G34+G57</f>
        <v>-4808.777</v>
      </c>
      <c r="H131" s="47">
        <f>H12+H34+H57</f>
        <v>-4919.015</v>
      </c>
      <c r="I131" s="47">
        <f>I12+I34+I57</f>
        <v>-5269.714</v>
      </c>
      <c r="J131" s="47">
        <f>J12+J34+J57</f>
        <v>-5871.604</v>
      </c>
      <c r="K131" s="91"/>
    </row>
    <row r="132" spans="1:11" ht="19.5" customHeight="1">
      <c r="A132" s="55" t="s">
        <v>185</v>
      </c>
      <c r="B132" s="100">
        <v>1420</v>
      </c>
      <c r="C132" s="47">
        <f>C13+C35+C58</f>
        <v>-3079.643</v>
      </c>
      <c r="D132" s="47">
        <f>D13+D35+D58</f>
        <v>-3824.2000000000003</v>
      </c>
      <c r="E132" s="47">
        <f>E13+E35+E58</f>
        <v>-4028.384</v>
      </c>
      <c r="F132" s="72">
        <f>SUM(G132:J132)</f>
        <v>-4591.204</v>
      </c>
      <c r="G132" s="47">
        <f>G13+G35+G58</f>
        <v>-1057.93</v>
      </c>
      <c r="H132" s="47">
        <f>H13+H35+H58</f>
        <v>-1082.1819999999998</v>
      </c>
      <c r="I132" s="47">
        <f>I13+I35+I58</f>
        <v>-1159.337</v>
      </c>
      <c r="J132" s="47">
        <f>J13+J35+J58</f>
        <v>-1291.7549999999999</v>
      </c>
      <c r="K132" s="91"/>
    </row>
    <row r="133" spans="1:11" ht="19.5" customHeight="1">
      <c r="A133" s="55" t="s">
        <v>291</v>
      </c>
      <c r="B133" s="100">
        <v>1430</v>
      </c>
      <c r="C133" s="47">
        <f>C15+C36+C59</f>
        <v>-7597.6539999999995</v>
      </c>
      <c r="D133" s="47">
        <f>D15+D36+D59</f>
        <v>-6973.200000000001</v>
      </c>
      <c r="E133" s="47">
        <f>E15+E36+E59</f>
        <v>-7767.8240000000005</v>
      </c>
      <c r="F133" s="72">
        <f>SUM(G133:J133)</f>
        <v>-7764.79</v>
      </c>
      <c r="G133" s="47">
        <f>G15+G36+G59</f>
        <v>-1789.522</v>
      </c>
      <c r="H133" s="47">
        <f>H15+H36+H59</f>
        <v>-1927.331</v>
      </c>
      <c r="I133" s="47">
        <f>I15+I36+I59</f>
        <v>-2036.5629999999999</v>
      </c>
      <c r="J133" s="47">
        <f>J15+J36+J59</f>
        <v>-2011.3739999999998</v>
      </c>
      <c r="K133" s="91"/>
    </row>
    <row r="134" spans="1:11" ht="19.5" customHeight="1">
      <c r="A134" s="55" t="s">
        <v>73</v>
      </c>
      <c r="B134" s="100">
        <v>1440</v>
      </c>
      <c r="C134" s="47">
        <f>C8+C26+C54-C128-C131-C132-C133</f>
        <v>-6792.533999999999</v>
      </c>
      <c r="D134" s="47">
        <f>D117-D128-D131-D132-D133</f>
        <v>-8406.37000000001</v>
      </c>
      <c r="E134" s="47">
        <f>E117-E128-E131-E132-E133</f>
        <v>-8499.300000000001</v>
      </c>
      <c r="F134" s="72">
        <f>SUM(G134:J134)</f>
        <v>-7494.680000000001</v>
      </c>
      <c r="G134" s="47">
        <f>G117-G128-G131-G132-G133</f>
        <v>-2086.782000000002</v>
      </c>
      <c r="H134" s="47">
        <f>H117-H128-H131-H132-H133</f>
        <v>-1698.5369999999987</v>
      </c>
      <c r="I134" s="47">
        <f>I117-I128-I131-I132-I133</f>
        <v>-2080.2800000000025</v>
      </c>
      <c r="J134" s="47">
        <f>J117-J128-J131-J132-J133</f>
        <v>-1629.0809999999983</v>
      </c>
      <c r="K134" s="91"/>
    </row>
    <row r="135" spans="1:11" s="74" customFormat="1" ht="19.5" customHeight="1">
      <c r="A135" s="89" t="s">
        <v>292</v>
      </c>
      <c r="B135" s="101">
        <v>1450</v>
      </c>
      <c r="C135" s="75">
        <f>SUM(C128,C131:C134)</f>
        <v>-59550.12899999999</v>
      </c>
      <c r="D135" s="75">
        <f>SUM(D128,D131:D134)</f>
        <v>-65154.90000000001</v>
      </c>
      <c r="E135" s="75">
        <f>SUM(E128,E131:E134)</f>
        <v>-70766.485</v>
      </c>
      <c r="F135" s="75">
        <f>SUM(G135:J135)</f>
        <v>-72972.024</v>
      </c>
      <c r="G135" s="75">
        <f>SUM(G128,G131:G134)</f>
        <v>-16914.433000000005</v>
      </c>
      <c r="H135" s="75">
        <f>SUM(H128,H131:H134)</f>
        <v>-17695.213</v>
      </c>
      <c r="I135" s="75">
        <f>SUM(I128,I131:I134)</f>
        <v>-19985.277000000002</v>
      </c>
      <c r="J135" s="75">
        <f>SUM(J128,J131:J134)</f>
        <v>-18377.101</v>
      </c>
      <c r="K135" s="90"/>
    </row>
    <row r="136" spans="1:11" s="74" customFormat="1" ht="19.5" customHeight="1">
      <c r="A136" s="102"/>
      <c r="B136" s="103"/>
      <c r="C136" s="104"/>
      <c r="D136" s="104"/>
      <c r="E136" s="104"/>
      <c r="F136" s="104"/>
      <c r="G136" s="104"/>
      <c r="H136" s="104"/>
      <c r="I136" s="104"/>
      <c r="J136" s="104"/>
      <c r="K136" s="105"/>
    </row>
    <row r="137" spans="1:10" ht="16.5" customHeight="1">
      <c r="A137" s="17"/>
      <c r="C137" s="85"/>
      <c r="D137" s="106"/>
      <c r="E137" s="106"/>
      <c r="F137" s="106"/>
      <c r="G137" s="106"/>
      <c r="H137" s="106"/>
      <c r="I137" s="106"/>
      <c r="J137" s="106"/>
    </row>
    <row r="138" spans="1:8" ht="19.5" customHeight="1">
      <c r="A138" s="17" t="s">
        <v>293</v>
      </c>
      <c r="C138" s="107" t="s">
        <v>294</v>
      </c>
      <c r="D138" s="107"/>
      <c r="E138" s="107"/>
      <c r="F138" s="107"/>
      <c r="G138" s="86"/>
      <c r="H138" s="1" t="s">
        <v>295</v>
      </c>
    </row>
    <row r="139" spans="1:10" s="16" customFormat="1" ht="19.5" customHeight="1">
      <c r="A139" s="8" t="s">
        <v>296</v>
      </c>
      <c r="B139" s="1"/>
      <c r="C139" s="8" t="s">
        <v>297</v>
      </c>
      <c r="D139" s="8"/>
      <c r="E139" s="8"/>
      <c r="F139" s="8"/>
      <c r="G139" s="9"/>
      <c r="H139" s="2" t="s">
        <v>171</v>
      </c>
      <c r="I139" s="2"/>
      <c r="J139" s="2"/>
    </row>
    <row r="140" spans="1:10" ht="19.5" customHeight="1">
      <c r="A140" s="17"/>
      <c r="C140" s="85"/>
      <c r="D140" s="106"/>
      <c r="E140" s="106"/>
      <c r="F140" s="106"/>
      <c r="G140" s="106"/>
      <c r="H140" s="106"/>
      <c r="I140" s="106"/>
      <c r="J140" s="106"/>
    </row>
    <row r="141" spans="1:10" ht="12.75">
      <c r="A141" s="17"/>
      <c r="C141" s="85"/>
      <c r="D141" s="106"/>
      <c r="E141" s="106"/>
      <c r="F141" s="106"/>
      <c r="G141" s="106"/>
      <c r="H141" s="106"/>
      <c r="I141" s="106"/>
      <c r="J141" s="106"/>
    </row>
    <row r="142" spans="1:10" ht="12.75">
      <c r="A142" s="17"/>
      <c r="C142" s="85"/>
      <c r="D142" s="106"/>
      <c r="E142" s="106"/>
      <c r="F142" s="106"/>
      <c r="G142" s="106"/>
      <c r="H142" s="106"/>
      <c r="I142" s="106"/>
      <c r="J142" s="106"/>
    </row>
    <row r="143" spans="1:10" ht="12.75">
      <c r="A143" s="17"/>
      <c r="C143" s="85"/>
      <c r="D143" s="106"/>
      <c r="E143" s="106"/>
      <c r="F143" s="106"/>
      <c r="G143" s="106"/>
      <c r="H143" s="106"/>
      <c r="I143" s="106"/>
      <c r="J143" s="106"/>
    </row>
    <row r="144" spans="1:10" ht="12.75">
      <c r="A144" s="17"/>
      <c r="C144" s="85"/>
      <c r="D144" s="106"/>
      <c r="E144" s="106"/>
      <c r="F144" s="106"/>
      <c r="G144" s="106"/>
      <c r="H144" s="106"/>
      <c r="I144" s="106"/>
      <c r="J144" s="106"/>
    </row>
    <row r="145" spans="1:10" ht="12.75">
      <c r="A145" s="17"/>
      <c r="C145" s="85"/>
      <c r="D145" s="106"/>
      <c r="E145" s="106"/>
      <c r="F145" s="106"/>
      <c r="G145" s="106"/>
      <c r="H145" s="106"/>
      <c r="I145" s="106"/>
      <c r="J145" s="106"/>
    </row>
    <row r="146" spans="1:10" ht="12.75">
      <c r="A146" s="17"/>
      <c r="C146" s="85"/>
      <c r="D146" s="106"/>
      <c r="E146" s="106"/>
      <c r="F146" s="106"/>
      <c r="G146" s="106"/>
      <c r="H146" s="106"/>
      <c r="I146" s="106"/>
      <c r="J146" s="106"/>
    </row>
    <row r="147" spans="1:10" ht="12.75">
      <c r="A147" s="17"/>
      <c r="C147" s="85"/>
      <c r="D147" s="106"/>
      <c r="E147" s="106"/>
      <c r="F147" s="106"/>
      <c r="G147" s="106"/>
      <c r="H147" s="106"/>
      <c r="I147" s="106"/>
      <c r="J147" s="106"/>
    </row>
    <row r="148" spans="1:10" ht="12.75">
      <c r="A148" s="17"/>
      <c r="C148" s="85"/>
      <c r="D148" s="106"/>
      <c r="E148" s="106"/>
      <c r="F148" s="106"/>
      <c r="G148" s="106"/>
      <c r="H148" s="106"/>
      <c r="I148" s="106"/>
      <c r="J148" s="106"/>
    </row>
    <row r="149" spans="1:10" ht="12.75">
      <c r="A149" s="17"/>
      <c r="C149" s="85"/>
      <c r="D149" s="106"/>
      <c r="E149" s="106"/>
      <c r="F149" s="106"/>
      <c r="G149" s="106"/>
      <c r="H149" s="106"/>
      <c r="I149" s="106"/>
      <c r="J149" s="106"/>
    </row>
    <row r="150" spans="1:10" ht="12.75">
      <c r="A150" s="17"/>
      <c r="C150" s="85"/>
      <c r="D150" s="106"/>
      <c r="E150" s="106"/>
      <c r="F150" s="106"/>
      <c r="G150" s="106"/>
      <c r="H150" s="106"/>
      <c r="I150" s="106"/>
      <c r="J150" s="106"/>
    </row>
    <row r="151" spans="1:10" ht="12.75">
      <c r="A151" s="17"/>
      <c r="C151" s="85"/>
      <c r="D151" s="106"/>
      <c r="E151" s="106"/>
      <c r="F151" s="106"/>
      <c r="G151" s="106"/>
      <c r="H151" s="106"/>
      <c r="I151" s="106"/>
      <c r="J151" s="106"/>
    </row>
    <row r="152" spans="1:10" ht="12.75">
      <c r="A152" s="17"/>
      <c r="C152" s="85"/>
      <c r="D152" s="106"/>
      <c r="E152" s="106"/>
      <c r="F152" s="106"/>
      <c r="G152" s="106"/>
      <c r="H152" s="106"/>
      <c r="I152" s="106"/>
      <c r="J152" s="106"/>
    </row>
    <row r="153" spans="1:10" ht="12.75">
      <c r="A153" s="17"/>
      <c r="C153" s="85"/>
      <c r="D153" s="106"/>
      <c r="E153" s="106"/>
      <c r="F153" s="106"/>
      <c r="G153" s="106"/>
      <c r="H153" s="106"/>
      <c r="I153" s="106"/>
      <c r="J153" s="106"/>
    </row>
    <row r="154" spans="1:10" ht="12.75">
      <c r="A154" s="17"/>
      <c r="C154" s="85"/>
      <c r="D154" s="106"/>
      <c r="E154" s="106"/>
      <c r="F154" s="106"/>
      <c r="G154" s="106"/>
      <c r="H154" s="106"/>
      <c r="I154" s="106"/>
      <c r="J154" s="106"/>
    </row>
    <row r="155" spans="1:10" ht="12.75">
      <c r="A155" s="17"/>
      <c r="C155" s="85"/>
      <c r="D155" s="106"/>
      <c r="E155" s="106"/>
      <c r="F155" s="106"/>
      <c r="G155" s="106"/>
      <c r="H155" s="106"/>
      <c r="I155" s="106"/>
      <c r="J155" s="106"/>
    </row>
    <row r="156" spans="1:10" ht="12.75">
      <c r="A156" s="17"/>
      <c r="C156" s="85"/>
      <c r="D156" s="106"/>
      <c r="E156" s="106"/>
      <c r="F156" s="106"/>
      <c r="G156" s="106"/>
      <c r="H156" s="106"/>
      <c r="I156" s="106"/>
      <c r="J156" s="106"/>
    </row>
    <row r="157" spans="1:10" ht="12.75">
      <c r="A157" s="17"/>
      <c r="C157" s="85"/>
      <c r="D157" s="106"/>
      <c r="E157" s="106"/>
      <c r="F157" s="106"/>
      <c r="G157" s="106"/>
      <c r="H157" s="106"/>
      <c r="I157" s="106"/>
      <c r="J157" s="106"/>
    </row>
    <row r="158" spans="1:10" ht="12.75">
      <c r="A158" s="17"/>
      <c r="C158" s="85"/>
      <c r="D158" s="106"/>
      <c r="E158" s="106"/>
      <c r="F158" s="106"/>
      <c r="G158" s="106"/>
      <c r="H158" s="106"/>
      <c r="I158" s="106"/>
      <c r="J158" s="106"/>
    </row>
    <row r="159" spans="1:10" ht="12.75">
      <c r="A159" s="17"/>
      <c r="C159" s="85"/>
      <c r="D159" s="106"/>
      <c r="E159" s="106"/>
      <c r="F159" s="106"/>
      <c r="G159" s="106"/>
      <c r="H159" s="106"/>
      <c r="I159" s="106"/>
      <c r="J159" s="106"/>
    </row>
    <row r="160" spans="1:10" ht="12.75">
      <c r="A160" s="17"/>
      <c r="C160" s="85"/>
      <c r="D160" s="106"/>
      <c r="E160" s="106"/>
      <c r="F160" s="106"/>
      <c r="G160" s="106"/>
      <c r="H160" s="106"/>
      <c r="I160" s="106"/>
      <c r="J160" s="106"/>
    </row>
    <row r="161" spans="1:10" ht="12.75">
      <c r="A161" s="17"/>
      <c r="C161" s="85"/>
      <c r="D161" s="106"/>
      <c r="E161" s="106"/>
      <c r="F161" s="106"/>
      <c r="G161" s="106"/>
      <c r="H161" s="106"/>
      <c r="I161" s="106"/>
      <c r="J161" s="106"/>
    </row>
    <row r="162" spans="1:10" ht="12.75">
      <c r="A162" s="17"/>
      <c r="C162" s="85"/>
      <c r="D162" s="106"/>
      <c r="E162" s="106"/>
      <c r="F162" s="106"/>
      <c r="G162" s="106"/>
      <c r="H162" s="106"/>
      <c r="I162" s="106"/>
      <c r="J162" s="106"/>
    </row>
    <row r="163" spans="1:10" ht="12.75">
      <c r="A163" s="17"/>
      <c r="C163" s="85"/>
      <c r="D163" s="106"/>
      <c r="E163" s="106"/>
      <c r="F163" s="106"/>
      <c r="G163" s="106"/>
      <c r="H163" s="106"/>
      <c r="I163" s="106"/>
      <c r="J163" s="106"/>
    </row>
    <row r="164" spans="1:10" ht="12.75">
      <c r="A164" s="17"/>
      <c r="C164" s="85"/>
      <c r="D164" s="106"/>
      <c r="E164" s="106"/>
      <c r="F164" s="106"/>
      <c r="G164" s="106"/>
      <c r="H164" s="106"/>
      <c r="I164" s="106"/>
      <c r="J164" s="106"/>
    </row>
    <row r="165" spans="1:10" ht="12.75">
      <c r="A165" s="17"/>
      <c r="C165" s="85"/>
      <c r="D165" s="106"/>
      <c r="E165" s="106"/>
      <c r="F165" s="106"/>
      <c r="G165" s="106"/>
      <c r="H165" s="106"/>
      <c r="I165" s="106"/>
      <c r="J165" s="106"/>
    </row>
    <row r="166" spans="1:10" ht="12.75">
      <c r="A166" s="17"/>
      <c r="C166" s="85"/>
      <c r="D166" s="106"/>
      <c r="E166" s="106"/>
      <c r="F166" s="106"/>
      <c r="G166" s="106"/>
      <c r="H166" s="106"/>
      <c r="I166" s="106"/>
      <c r="J166" s="106"/>
    </row>
    <row r="167" spans="1:10" ht="12.75">
      <c r="A167" s="17"/>
      <c r="C167" s="85"/>
      <c r="D167" s="106"/>
      <c r="E167" s="106"/>
      <c r="F167" s="106"/>
      <c r="G167" s="106"/>
      <c r="H167" s="106"/>
      <c r="I167" s="106"/>
      <c r="J167" s="106"/>
    </row>
    <row r="168" spans="1:10" ht="12.75">
      <c r="A168" s="17"/>
      <c r="C168" s="85"/>
      <c r="D168" s="106"/>
      <c r="E168" s="106"/>
      <c r="F168" s="106"/>
      <c r="G168" s="106"/>
      <c r="H168" s="106"/>
      <c r="I168" s="106"/>
      <c r="J168" s="106"/>
    </row>
    <row r="169" spans="1:10" ht="12.75">
      <c r="A169" s="17"/>
      <c r="C169" s="85"/>
      <c r="D169" s="106"/>
      <c r="E169" s="106"/>
      <c r="F169" s="106"/>
      <c r="G169" s="106"/>
      <c r="H169" s="106"/>
      <c r="I169" s="106"/>
      <c r="J169" s="106"/>
    </row>
    <row r="170" spans="1:10" ht="12.75">
      <c r="A170" s="17"/>
      <c r="C170" s="85"/>
      <c r="D170" s="106"/>
      <c r="E170" s="106"/>
      <c r="F170" s="106"/>
      <c r="G170" s="106"/>
      <c r="H170" s="106"/>
      <c r="I170" s="106"/>
      <c r="J170" s="106"/>
    </row>
    <row r="171" spans="1:10" ht="12.75">
      <c r="A171" s="17"/>
      <c r="C171" s="85"/>
      <c r="D171" s="106"/>
      <c r="E171" s="106"/>
      <c r="F171" s="106"/>
      <c r="G171" s="106"/>
      <c r="H171" s="106"/>
      <c r="I171" s="106"/>
      <c r="J171" s="106"/>
    </row>
    <row r="172" spans="1:10" ht="12.75">
      <c r="A172" s="17"/>
      <c r="C172" s="85"/>
      <c r="D172" s="106"/>
      <c r="E172" s="106"/>
      <c r="F172" s="106"/>
      <c r="G172" s="106"/>
      <c r="H172" s="106"/>
      <c r="I172" s="106"/>
      <c r="J172" s="106"/>
    </row>
    <row r="173" spans="1:10" ht="12.75">
      <c r="A173" s="17"/>
      <c r="C173" s="85"/>
      <c r="D173" s="106"/>
      <c r="E173" s="106"/>
      <c r="F173" s="106"/>
      <c r="G173" s="106"/>
      <c r="H173" s="106"/>
      <c r="I173" s="106"/>
      <c r="J173" s="106"/>
    </row>
    <row r="174" spans="1:10" ht="12.75">
      <c r="A174" s="17"/>
      <c r="C174" s="85"/>
      <c r="D174" s="106"/>
      <c r="E174" s="106"/>
      <c r="F174" s="106"/>
      <c r="G174" s="106"/>
      <c r="H174" s="106"/>
      <c r="I174" s="106"/>
      <c r="J174" s="106"/>
    </row>
    <row r="175" spans="1:10" ht="12.75">
      <c r="A175" s="17"/>
      <c r="C175" s="85"/>
      <c r="D175" s="106"/>
      <c r="E175" s="106"/>
      <c r="F175" s="106"/>
      <c r="G175" s="106"/>
      <c r="H175" s="106"/>
      <c r="I175" s="106"/>
      <c r="J175" s="106"/>
    </row>
    <row r="176" spans="1:10" ht="12.75">
      <c r="A176" s="17"/>
      <c r="C176" s="85"/>
      <c r="D176" s="106"/>
      <c r="E176" s="106"/>
      <c r="F176" s="106"/>
      <c r="G176" s="106"/>
      <c r="H176" s="106"/>
      <c r="I176" s="106"/>
      <c r="J176" s="106"/>
    </row>
    <row r="177" spans="1:10" ht="12.75">
      <c r="A177" s="17"/>
      <c r="C177" s="85"/>
      <c r="D177" s="106"/>
      <c r="E177" s="106"/>
      <c r="F177" s="106"/>
      <c r="G177" s="106"/>
      <c r="H177" s="106"/>
      <c r="I177" s="106"/>
      <c r="J177" s="106"/>
    </row>
    <row r="178" spans="1:10" ht="12.75">
      <c r="A178" s="17"/>
      <c r="C178" s="85"/>
      <c r="D178" s="106"/>
      <c r="E178" s="106"/>
      <c r="F178" s="106"/>
      <c r="G178" s="106"/>
      <c r="H178" s="106"/>
      <c r="I178" s="106"/>
      <c r="J178" s="106"/>
    </row>
    <row r="179" spans="1:10" ht="12.75">
      <c r="A179" s="17"/>
      <c r="C179" s="85"/>
      <c r="D179" s="106"/>
      <c r="E179" s="106"/>
      <c r="F179" s="106"/>
      <c r="G179" s="106"/>
      <c r="H179" s="106"/>
      <c r="I179" s="106"/>
      <c r="J179" s="106"/>
    </row>
    <row r="180" spans="1:10" ht="12.75">
      <c r="A180" s="17"/>
      <c r="C180" s="85"/>
      <c r="D180" s="106"/>
      <c r="E180" s="106"/>
      <c r="F180" s="106"/>
      <c r="G180" s="106"/>
      <c r="H180" s="106"/>
      <c r="I180" s="106"/>
      <c r="J180" s="106"/>
    </row>
    <row r="181" spans="1:10" ht="12.75">
      <c r="A181" s="17"/>
      <c r="C181" s="85"/>
      <c r="D181" s="106"/>
      <c r="E181" s="106"/>
      <c r="F181" s="106"/>
      <c r="G181" s="106"/>
      <c r="H181" s="106"/>
      <c r="I181" s="106"/>
      <c r="J181" s="106"/>
    </row>
    <row r="182" spans="1:10" ht="12.75">
      <c r="A182" s="17"/>
      <c r="C182" s="85"/>
      <c r="D182" s="106"/>
      <c r="E182" s="106"/>
      <c r="F182" s="106"/>
      <c r="G182" s="106"/>
      <c r="H182" s="106"/>
      <c r="I182" s="106"/>
      <c r="J182" s="106"/>
    </row>
    <row r="183" spans="1:10" ht="12.75">
      <c r="A183" s="17"/>
      <c r="C183" s="85"/>
      <c r="D183" s="106"/>
      <c r="E183" s="106"/>
      <c r="F183" s="106"/>
      <c r="G183" s="106"/>
      <c r="H183" s="106"/>
      <c r="I183" s="106"/>
      <c r="J183" s="106"/>
    </row>
    <row r="184" spans="1:10" ht="12.75">
      <c r="A184" s="17"/>
      <c r="C184" s="85"/>
      <c r="D184" s="106"/>
      <c r="E184" s="106"/>
      <c r="F184" s="106"/>
      <c r="G184" s="106"/>
      <c r="H184" s="106"/>
      <c r="I184" s="106"/>
      <c r="J184" s="106"/>
    </row>
    <row r="185" spans="1:10" ht="12.75">
      <c r="A185" s="17"/>
      <c r="C185" s="85"/>
      <c r="D185" s="106"/>
      <c r="E185" s="106"/>
      <c r="F185" s="106"/>
      <c r="G185" s="106"/>
      <c r="H185" s="106"/>
      <c r="I185" s="106"/>
      <c r="J185" s="106"/>
    </row>
    <row r="186" spans="1:10" ht="12.75">
      <c r="A186" s="17"/>
      <c r="C186" s="85"/>
      <c r="D186" s="106"/>
      <c r="E186" s="106"/>
      <c r="F186" s="106"/>
      <c r="G186" s="106"/>
      <c r="H186" s="106"/>
      <c r="I186" s="106"/>
      <c r="J186" s="106"/>
    </row>
    <row r="187" spans="1:10" ht="12.75">
      <c r="A187" s="17"/>
      <c r="C187" s="85"/>
      <c r="D187" s="106"/>
      <c r="E187" s="106"/>
      <c r="F187" s="106"/>
      <c r="G187" s="106"/>
      <c r="H187" s="106"/>
      <c r="I187" s="106"/>
      <c r="J187" s="106"/>
    </row>
    <row r="188" spans="1:10" ht="12.75">
      <c r="A188" s="17"/>
      <c r="C188" s="85"/>
      <c r="D188" s="106"/>
      <c r="E188" s="106"/>
      <c r="F188" s="106"/>
      <c r="G188" s="106"/>
      <c r="H188" s="106"/>
      <c r="I188" s="106"/>
      <c r="J188" s="106"/>
    </row>
    <row r="189" spans="1:10" ht="12.75">
      <c r="A189" s="17"/>
      <c r="C189" s="85"/>
      <c r="D189" s="106"/>
      <c r="E189" s="106"/>
      <c r="F189" s="106"/>
      <c r="G189" s="106"/>
      <c r="H189" s="106"/>
      <c r="I189" s="106"/>
      <c r="J189" s="106"/>
    </row>
    <row r="190" spans="1:10" ht="12.75">
      <c r="A190" s="17"/>
      <c r="C190" s="85"/>
      <c r="D190" s="106"/>
      <c r="E190" s="106"/>
      <c r="F190" s="106"/>
      <c r="G190" s="106"/>
      <c r="H190" s="106"/>
      <c r="I190" s="106"/>
      <c r="J190" s="106"/>
    </row>
    <row r="191" spans="1:10" ht="12.75">
      <c r="A191" s="17"/>
      <c r="C191" s="85"/>
      <c r="D191" s="106"/>
      <c r="E191" s="106"/>
      <c r="F191" s="106"/>
      <c r="G191" s="106"/>
      <c r="H191" s="106"/>
      <c r="I191" s="106"/>
      <c r="J191" s="106"/>
    </row>
    <row r="192" spans="1:10" ht="12.75">
      <c r="A192" s="17"/>
      <c r="C192" s="85"/>
      <c r="D192" s="106"/>
      <c r="E192" s="106"/>
      <c r="F192" s="106"/>
      <c r="G192" s="106"/>
      <c r="H192" s="106"/>
      <c r="I192" s="106"/>
      <c r="J192" s="106"/>
    </row>
    <row r="193" spans="1:10" ht="12.75">
      <c r="A193" s="17"/>
      <c r="C193" s="85"/>
      <c r="D193" s="106"/>
      <c r="E193" s="106"/>
      <c r="F193" s="106"/>
      <c r="G193" s="106"/>
      <c r="H193" s="106"/>
      <c r="I193" s="106"/>
      <c r="J193" s="106"/>
    </row>
    <row r="194" spans="1:10" ht="12.75">
      <c r="A194" s="17"/>
      <c r="C194" s="85"/>
      <c r="D194" s="106"/>
      <c r="E194" s="106"/>
      <c r="F194" s="106"/>
      <c r="G194" s="106"/>
      <c r="H194" s="106"/>
      <c r="I194" s="106"/>
      <c r="J194" s="106"/>
    </row>
    <row r="195" spans="1:10" ht="12.75">
      <c r="A195" s="17"/>
      <c r="C195" s="85"/>
      <c r="D195" s="106"/>
      <c r="E195" s="106"/>
      <c r="F195" s="106"/>
      <c r="G195" s="106"/>
      <c r="H195" s="106"/>
      <c r="I195" s="106"/>
      <c r="J195" s="106"/>
    </row>
    <row r="196" spans="1:10" ht="12.75">
      <c r="A196" s="17"/>
      <c r="C196" s="85"/>
      <c r="D196" s="106"/>
      <c r="E196" s="106"/>
      <c r="F196" s="106"/>
      <c r="G196" s="106"/>
      <c r="H196" s="106"/>
      <c r="I196" s="106"/>
      <c r="J196" s="106"/>
    </row>
    <row r="197" spans="1:10" ht="12.75">
      <c r="A197" s="17"/>
      <c r="C197" s="85"/>
      <c r="D197" s="106"/>
      <c r="E197" s="106"/>
      <c r="F197" s="106"/>
      <c r="G197" s="106"/>
      <c r="H197" s="106"/>
      <c r="I197" s="106"/>
      <c r="J197" s="106"/>
    </row>
    <row r="198" ht="12.75">
      <c r="A198" s="87"/>
    </row>
    <row r="199" ht="12.75">
      <c r="A199" s="87"/>
    </row>
    <row r="200" ht="12.75">
      <c r="A200" s="87"/>
    </row>
    <row r="201" ht="12.75">
      <c r="A201" s="87"/>
    </row>
    <row r="202" ht="12.75">
      <c r="A202" s="87"/>
    </row>
    <row r="203" ht="12.75">
      <c r="A203" s="87"/>
    </row>
    <row r="204" ht="12.75">
      <c r="A204" s="87"/>
    </row>
    <row r="205" ht="12.75">
      <c r="A205" s="87"/>
    </row>
    <row r="206" ht="12.75">
      <c r="A206" s="87"/>
    </row>
    <row r="207" ht="12.75">
      <c r="A207" s="87"/>
    </row>
    <row r="208" ht="12.75">
      <c r="A208" s="87"/>
    </row>
    <row r="209" ht="12.75">
      <c r="A209" s="87"/>
    </row>
    <row r="210" ht="12.75">
      <c r="A210" s="87"/>
    </row>
    <row r="211" ht="12.75">
      <c r="A211" s="87"/>
    </row>
    <row r="212" ht="12.75">
      <c r="A212" s="87"/>
    </row>
    <row r="213" ht="12.75">
      <c r="A213" s="87"/>
    </row>
    <row r="214" ht="12.75">
      <c r="A214" s="87"/>
    </row>
    <row r="215" ht="12.75">
      <c r="A215" s="87"/>
    </row>
    <row r="216" ht="12.75">
      <c r="A216" s="87"/>
    </row>
    <row r="217" ht="12.75">
      <c r="A217" s="87"/>
    </row>
    <row r="218" ht="12.75">
      <c r="A218" s="87"/>
    </row>
    <row r="219" ht="12.75">
      <c r="A219" s="87"/>
    </row>
    <row r="220" ht="12.75">
      <c r="A220" s="87"/>
    </row>
    <row r="221" ht="12.75">
      <c r="A221" s="87"/>
    </row>
    <row r="222" ht="12.75">
      <c r="A222" s="87"/>
    </row>
    <row r="223" ht="12.75">
      <c r="A223" s="87"/>
    </row>
    <row r="224" ht="12.75">
      <c r="A224" s="87"/>
    </row>
    <row r="225" ht="12.75">
      <c r="A225" s="87"/>
    </row>
    <row r="226" ht="12.75">
      <c r="A226" s="87"/>
    </row>
    <row r="227" ht="12.75">
      <c r="A227" s="87"/>
    </row>
    <row r="228" ht="12.75">
      <c r="A228" s="87"/>
    </row>
    <row r="229" ht="12.75">
      <c r="A229" s="87"/>
    </row>
    <row r="230" ht="12.75">
      <c r="A230" s="87"/>
    </row>
    <row r="231" ht="12.75">
      <c r="A231" s="87"/>
    </row>
    <row r="232" ht="12.75">
      <c r="A232" s="87"/>
    </row>
    <row r="233" ht="12.75">
      <c r="A233" s="87"/>
    </row>
    <row r="234" ht="12.75">
      <c r="A234" s="87"/>
    </row>
    <row r="235" ht="12.75">
      <c r="A235" s="87"/>
    </row>
    <row r="236" ht="12.75">
      <c r="A236" s="87"/>
    </row>
    <row r="237" ht="12.75">
      <c r="A237" s="87"/>
    </row>
    <row r="238" ht="12.75">
      <c r="A238" s="87"/>
    </row>
    <row r="239" ht="12.75">
      <c r="A239" s="87"/>
    </row>
    <row r="240" ht="12.75">
      <c r="A240" s="87"/>
    </row>
    <row r="241" ht="12.75">
      <c r="A241" s="87"/>
    </row>
    <row r="242" ht="12.75">
      <c r="A242" s="87"/>
    </row>
    <row r="243" ht="12.75">
      <c r="A243" s="87"/>
    </row>
    <row r="244" ht="12.75">
      <c r="A244" s="87"/>
    </row>
    <row r="245" ht="12.75">
      <c r="A245" s="87"/>
    </row>
    <row r="246" ht="12.75">
      <c r="A246" s="87"/>
    </row>
    <row r="247" ht="12.75">
      <c r="A247" s="87"/>
    </row>
    <row r="248" ht="12.75">
      <c r="A248" s="87"/>
    </row>
    <row r="249" ht="12.75">
      <c r="A249" s="87"/>
    </row>
    <row r="250" ht="12.75">
      <c r="A250" s="87"/>
    </row>
    <row r="251" ht="12.75">
      <c r="A251" s="87"/>
    </row>
    <row r="252" ht="12.75">
      <c r="A252" s="87"/>
    </row>
    <row r="253" ht="12.75">
      <c r="A253" s="87"/>
    </row>
    <row r="254" ht="12.75">
      <c r="A254" s="87"/>
    </row>
    <row r="255" ht="12.75">
      <c r="A255" s="87"/>
    </row>
    <row r="256" ht="12.75">
      <c r="A256" s="87"/>
    </row>
    <row r="257" ht="12.75">
      <c r="A257" s="87"/>
    </row>
    <row r="258" ht="12.75">
      <c r="A258" s="87"/>
    </row>
    <row r="259" ht="12.75">
      <c r="A259" s="87"/>
    </row>
    <row r="260" ht="12.75">
      <c r="A260" s="87"/>
    </row>
    <row r="261" ht="12.75">
      <c r="A261" s="87"/>
    </row>
    <row r="262" ht="12.75">
      <c r="A262" s="87"/>
    </row>
    <row r="263" ht="12.75">
      <c r="A263" s="87"/>
    </row>
    <row r="264" ht="12.75">
      <c r="A264" s="87"/>
    </row>
    <row r="265" ht="12.75">
      <c r="A265" s="87"/>
    </row>
    <row r="266" ht="12.75">
      <c r="A266" s="87"/>
    </row>
    <row r="267" ht="12.75">
      <c r="A267" s="87"/>
    </row>
  </sheetData>
  <sheetProtection selectLockedCells="1" selectUnlockedCells="1"/>
  <mergeCells count="16">
    <mergeCell ref="A1:K1"/>
    <mergeCell ref="A3:A4"/>
    <mergeCell ref="B3:B4"/>
    <mergeCell ref="C3:C4"/>
    <mergeCell ref="D3:D4"/>
    <mergeCell ref="E3:E4"/>
    <mergeCell ref="F3:F4"/>
    <mergeCell ref="G3:J3"/>
    <mergeCell ref="K3:K4"/>
    <mergeCell ref="A6:K6"/>
    <mergeCell ref="A119:K119"/>
    <mergeCell ref="A127:K127"/>
    <mergeCell ref="C138:F138"/>
    <mergeCell ref="H138:J138"/>
    <mergeCell ref="C139:F139"/>
    <mergeCell ref="H139:J1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178"/>
  <sheetViews>
    <sheetView zoomScale="75" zoomScaleNormal="75" zoomScaleSheetLayoutView="50" workbookViewId="0" topLeftCell="D40">
      <selection activeCell="H50" sqref="H50"/>
    </sheetView>
  </sheetViews>
  <sheetFormatPr defaultColWidth="9.00390625" defaultRowHeight="12.75"/>
  <cols>
    <col min="1" max="1" width="84.875" style="108" customWidth="1"/>
    <col min="2" max="2" width="15.25390625" style="109" customWidth="1"/>
    <col min="3" max="5" width="15.875" style="109" customWidth="1"/>
    <col min="6" max="10" width="15.875" style="108" customWidth="1"/>
    <col min="11" max="11" width="10.00390625" style="108" customWidth="1"/>
    <col min="12" max="12" width="9.625" style="108" customWidth="1"/>
    <col min="13" max="255" width="9.125" style="108" customWidth="1"/>
    <col min="256" max="16384" width="77.875" style="108" customWidth="1"/>
  </cols>
  <sheetData>
    <row r="1" spans="1:10" ht="12.75">
      <c r="A1" s="110" t="s">
        <v>91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109"/>
      <c r="F2" s="109"/>
      <c r="G2" s="109"/>
      <c r="H2" s="109"/>
      <c r="I2" s="109"/>
      <c r="J2" s="109"/>
    </row>
    <row r="3" spans="1:10" ht="38.25" customHeight="1">
      <c r="A3" s="32" t="s">
        <v>55</v>
      </c>
      <c r="B3" s="111" t="s">
        <v>56</v>
      </c>
      <c r="C3" s="111" t="s">
        <v>57</v>
      </c>
      <c r="D3" s="111" t="s">
        <v>58</v>
      </c>
      <c r="E3" s="44" t="s">
        <v>298</v>
      </c>
      <c r="F3" s="43" t="s">
        <v>299</v>
      </c>
      <c r="G3" s="43" t="s">
        <v>175</v>
      </c>
      <c r="H3" s="43"/>
      <c r="I3" s="43"/>
      <c r="J3" s="43"/>
    </row>
    <row r="4" spans="1:10" ht="50.25" customHeight="1">
      <c r="A4" s="32"/>
      <c r="B4" s="111"/>
      <c r="C4" s="111"/>
      <c r="D4" s="111"/>
      <c r="E4" s="44"/>
      <c r="F4" s="43"/>
      <c r="G4" s="44" t="s">
        <v>177</v>
      </c>
      <c r="H4" s="44" t="s">
        <v>178</v>
      </c>
      <c r="I4" s="44" t="s">
        <v>179</v>
      </c>
      <c r="J4" s="44" t="s">
        <v>180</v>
      </c>
    </row>
    <row r="5" spans="1:10" ht="18" customHeight="1">
      <c r="A5" s="59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111">
        <v>8</v>
      </c>
      <c r="I5" s="111">
        <v>9</v>
      </c>
      <c r="J5" s="111">
        <v>10</v>
      </c>
    </row>
    <row r="6" spans="1:10" ht="24.75" customHeight="1">
      <c r="A6" s="57" t="s">
        <v>300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42.75" customHeight="1">
      <c r="A7" s="58" t="s">
        <v>301</v>
      </c>
      <c r="B7" s="32">
        <v>2000</v>
      </c>
      <c r="C7" s="53">
        <v>-10566</v>
      </c>
      <c r="D7" s="53">
        <v>-6546.6</v>
      </c>
      <c r="E7" s="53">
        <v>-13230</v>
      </c>
      <c r="F7" s="53">
        <v>-2987.8</v>
      </c>
      <c r="G7" s="53">
        <v>-2987.8</v>
      </c>
      <c r="H7" s="53">
        <v>-3491.8</v>
      </c>
      <c r="I7" s="53">
        <v>-2571.8</v>
      </c>
      <c r="J7" s="53" t="s">
        <v>218</v>
      </c>
    </row>
    <row r="8" spans="1:10" ht="12.75">
      <c r="A8" s="58" t="s">
        <v>302</v>
      </c>
      <c r="B8" s="32">
        <v>2010</v>
      </c>
      <c r="C8" s="72">
        <f>SUM(C9:C10)</f>
        <v>0</v>
      </c>
      <c r="D8" s="72">
        <f>SUM(D9:D10)</f>
        <v>0</v>
      </c>
      <c r="E8" s="72">
        <f>SUM(E9:E10)</f>
        <v>0</v>
      </c>
      <c r="F8" s="72">
        <f>SUM(G8:J8)</f>
        <v>0</v>
      </c>
      <c r="G8" s="72">
        <f>SUM(G9:G10)</f>
        <v>0</v>
      </c>
      <c r="H8" s="72">
        <f>SUM(H9:H10)</f>
        <v>0</v>
      </c>
      <c r="I8" s="72">
        <f>SUM(I9:I10)</f>
        <v>0</v>
      </c>
      <c r="J8" s="72">
        <f>SUM(J9:J10)</f>
        <v>0</v>
      </c>
    </row>
    <row r="9" spans="1:10" ht="12.75">
      <c r="A9" s="55" t="s">
        <v>303</v>
      </c>
      <c r="B9" s="32">
        <v>2011</v>
      </c>
      <c r="C9" s="47">
        <v>0</v>
      </c>
      <c r="D9" s="47">
        <v>0</v>
      </c>
      <c r="E9" s="47">
        <v>0</v>
      </c>
      <c r="F9" s="72">
        <f>SUM(G9:J9)</f>
        <v>0</v>
      </c>
      <c r="G9" s="47">
        <v>0</v>
      </c>
      <c r="H9" s="47">
        <v>0</v>
      </c>
      <c r="I9" s="47">
        <v>0</v>
      </c>
      <c r="J9" s="47">
        <v>0</v>
      </c>
    </row>
    <row r="10" spans="1:10" ht="42.75" customHeight="1">
      <c r="A10" s="55" t="s">
        <v>304</v>
      </c>
      <c r="B10" s="32">
        <v>2012</v>
      </c>
      <c r="C10" s="47">
        <v>0</v>
      </c>
      <c r="D10" s="47">
        <v>0</v>
      </c>
      <c r="E10" s="47">
        <v>0</v>
      </c>
      <c r="F10" s="72">
        <f>SUM(G10:J10)</f>
        <v>0</v>
      </c>
      <c r="G10" s="47">
        <v>0</v>
      </c>
      <c r="H10" s="47">
        <v>0</v>
      </c>
      <c r="I10" s="47">
        <v>0</v>
      </c>
      <c r="J10" s="47">
        <v>0</v>
      </c>
    </row>
    <row r="11" spans="1:10" ht="19.5" customHeight="1">
      <c r="A11" s="55" t="s">
        <v>305</v>
      </c>
      <c r="B11" s="32" t="s">
        <v>306</v>
      </c>
      <c r="C11" s="47">
        <v>0</v>
      </c>
      <c r="D11" s="47">
        <v>0</v>
      </c>
      <c r="E11" s="47">
        <v>0</v>
      </c>
      <c r="F11" s="72">
        <f>SUM(G11:J11)</f>
        <v>0</v>
      </c>
      <c r="G11" s="47">
        <v>0</v>
      </c>
      <c r="H11" s="47">
        <v>0</v>
      </c>
      <c r="I11" s="47">
        <v>0</v>
      </c>
      <c r="J11" s="47">
        <v>0</v>
      </c>
    </row>
    <row r="12" spans="1:10" ht="19.5" customHeight="1">
      <c r="A12" s="55" t="s">
        <v>307</v>
      </c>
      <c r="B12" s="32">
        <v>2020</v>
      </c>
      <c r="C12" s="47">
        <v>0</v>
      </c>
      <c r="D12" s="47">
        <v>0</v>
      </c>
      <c r="E12" s="47">
        <v>0</v>
      </c>
      <c r="F12" s="72">
        <f>SUM(G12:J12)</f>
        <v>0</v>
      </c>
      <c r="G12" s="47">
        <v>0</v>
      </c>
      <c r="H12" s="47">
        <v>0</v>
      </c>
      <c r="I12" s="47">
        <v>0</v>
      </c>
      <c r="J12" s="47">
        <v>0</v>
      </c>
    </row>
    <row r="13" spans="1:10" s="112" customFormat="1" ht="19.5" customHeight="1">
      <c r="A13" s="58" t="s">
        <v>308</v>
      </c>
      <c r="B13" s="32">
        <v>2030</v>
      </c>
      <c r="C13" s="47">
        <v>0</v>
      </c>
      <c r="D13" s="47">
        <v>0</v>
      </c>
      <c r="E13" s="47">
        <v>0</v>
      </c>
      <c r="F13" s="72">
        <f>SUM(G13:J13)</f>
        <v>0</v>
      </c>
      <c r="G13" s="47">
        <v>0</v>
      </c>
      <c r="H13" s="47">
        <v>0</v>
      </c>
      <c r="I13" s="47">
        <v>0</v>
      </c>
      <c r="J13" s="47">
        <v>0</v>
      </c>
    </row>
    <row r="14" spans="1:10" ht="19.5" customHeight="1">
      <c r="A14" s="58" t="s">
        <v>309</v>
      </c>
      <c r="B14" s="32">
        <v>2031</v>
      </c>
      <c r="C14" s="47">
        <v>0</v>
      </c>
      <c r="D14" s="47">
        <v>0</v>
      </c>
      <c r="E14" s="47">
        <v>0</v>
      </c>
      <c r="F14" s="72">
        <f>SUM(G14:J14)</f>
        <v>0</v>
      </c>
      <c r="G14" s="47">
        <v>0</v>
      </c>
      <c r="H14" s="47">
        <v>0</v>
      </c>
      <c r="I14" s="47">
        <v>0</v>
      </c>
      <c r="J14" s="47">
        <v>0</v>
      </c>
    </row>
    <row r="15" spans="1:10" ht="19.5" customHeight="1">
      <c r="A15" s="58" t="s">
        <v>310</v>
      </c>
      <c r="B15" s="32">
        <v>2040</v>
      </c>
      <c r="C15" s="47">
        <v>0</v>
      </c>
      <c r="D15" s="47">
        <v>0</v>
      </c>
      <c r="E15" s="47">
        <v>0</v>
      </c>
      <c r="F15" s="72">
        <f>SUM(G15:J15)</f>
        <v>0</v>
      </c>
      <c r="G15" s="47">
        <v>0</v>
      </c>
      <c r="H15" s="47">
        <v>0</v>
      </c>
      <c r="I15" s="47">
        <v>0</v>
      </c>
      <c r="J15" s="47">
        <v>0</v>
      </c>
    </row>
    <row r="16" spans="1:10" ht="19.5" customHeight="1">
      <c r="A16" s="58" t="s">
        <v>311</v>
      </c>
      <c r="B16" s="32">
        <v>2050</v>
      </c>
      <c r="C16" s="47">
        <v>0</v>
      </c>
      <c r="D16" s="47">
        <v>0</v>
      </c>
      <c r="E16" s="47">
        <v>0</v>
      </c>
      <c r="F16" s="72">
        <f>SUM(G16:J16)</f>
        <v>0</v>
      </c>
      <c r="G16" s="47">
        <v>0</v>
      </c>
      <c r="H16" s="47">
        <v>0</v>
      </c>
      <c r="I16" s="47">
        <v>0</v>
      </c>
      <c r="J16" s="47">
        <v>0</v>
      </c>
    </row>
    <row r="17" spans="1:10" ht="19.5" customHeight="1">
      <c r="A17" s="58" t="s">
        <v>312</v>
      </c>
      <c r="B17" s="32">
        <v>2060</v>
      </c>
      <c r="C17" s="47">
        <v>0</v>
      </c>
      <c r="D17" s="47">
        <v>0</v>
      </c>
      <c r="E17" s="47">
        <v>0</v>
      </c>
      <c r="F17" s="72">
        <f>SUM(G17:J17)</f>
        <v>0</v>
      </c>
      <c r="G17" s="47">
        <v>0</v>
      </c>
      <c r="H17" s="47">
        <v>0</v>
      </c>
      <c r="I17" s="47">
        <v>0</v>
      </c>
      <c r="J17" s="47">
        <v>0</v>
      </c>
    </row>
    <row r="18" spans="1:10" ht="42.75" customHeight="1">
      <c r="A18" s="58" t="s">
        <v>313</v>
      </c>
      <c r="B18" s="32">
        <v>2070</v>
      </c>
      <c r="C18" s="50">
        <f>SUM(C7,C8,C12,C13,C15,C16,C17)+'I. Фін результат'!C113</f>
        <v>-13230.02899999999</v>
      </c>
      <c r="D18" s="50">
        <f>SUM(D7,D8,D12,D13,D15,D16,D17)+'I. Фін результат'!D113</f>
        <v>-2987.800000000013</v>
      </c>
      <c r="E18" s="50">
        <f>SUM(E7,E8,E12,E13,E15,E16,E17)+'I. Фін результат'!E113</f>
        <v>-10648.384999999991</v>
      </c>
      <c r="F18" s="50">
        <f>SUM(F7,F8,F12,F13,F15,F16,F17)+'I. Фін результат'!F113</f>
        <v>998.7169999999915</v>
      </c>
      <c r="G18" s="50">
        <f>SUM(G7,G8,G12,G13,G15,G16,G17)+'I. Фін результат'!G113</f>
        <v>-3491.742000000001</v>
      </c>
      <c r="H18" s="50">
        <f>SUM(H7,H8,H12,H13,H15,H16,H17)+'I. Фін результат'!H113</f>
        <v>-2571.9699999999984</v>
      </c>
      <c r="I18" s="50">
        <f>SUM(I7,I8,I12,I13,I15,I16,I17)+'I. Фін результат'!I113</f>
        <v>2024.8489999999974</v>
      </c>
      <c r="J18" s="50">
        <f>SUM(J7,J8,J12,J13,J15,J16,J17)+'I. Фін результат'!J113</f>
        <v>-1026.0200000000018</v>
      </c>
    </row>
    <row r="19" spans="1:10" ht="19.5" customHeight="1">
      <c r="A19" s="57" t="s">
        <v>314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2.75">
      <c r="A20" s="57" t="s">
        <v>92</v>
      </c>
      <c r="B20" s="56">
        <v>2110</v>
      </c>
      <c r="C20" s="50">
        <f>SUM(C21:C29)</f>
        <v>6990.6</v>
      </c>
      <c r="D20" s="50">
        <f>SUM(D21:D29)</f>
        <v>6954.16</v>
      </c>
      <c r="E20" s="50">
        <f>SUM(E21:E29)</f>
        <v>8691.834</v>
      </c>
      <c r="F20" s="75">
        <f>SUM(G20:J20)</f>
        <v>8633.1</v>
      </c>
      <c r="G20" s="50">
        <f>SUM(G21:G29)</f>
        <v>1834.225</v>
      </c>
      <c r="H20" s="50">
        <f>SUM(H21:H29)</f>
        <v>1947.9250000000002</v>
      </c>
      <c r="I20" s="50">
        <f>SUM(I21:I29)</f>
        <v>2645.7250000000004</v>
      </c>
      <c r="J20" s="50">
        <f>SUM(J21:J29)</f>
        <v>2205.225</v>
      </c>
    </row>
    <row r="21" spans="1:10" ht="12.75">
      <c r="A21" s="55" t="s">
        <v>93</v>
      </c>
      <c r="B21" s="32">
        <v>2111</v>
      </c>
      <c r="C21" s="113" t="s">
        <v>218</v>
      </c>
      <c r="D21" s="114">
        <v>0</v>
      </c>
      <c r="E21" s="114"/>
      <c r="F21" s="72">
        <f>SUM(G21:J21)</f>
        <v>0</v>
      </c>
      <c r="G21" s="47">
        <v>0</v>
      </c>
      <c r="H21" s="47">
        <v>0</v>
      </c>
      <c r="I21" s="47">
        <v>0</v>
      </c>
      <c r="J21" s="47">
        <v>0</v>
      </c>
    </row>
    <row r="22" spans="1:10" ht="12.75">
      <c r="A22" s="55" t="s">
        <v>94</v>
      </c>
      <c r="B22" s="32">
        <v>2112</v>
      </c>
      <c r="C22" s="115">
        <v>4627.8</v>
      </c>
      <c r="D22" s="114">
        <v>4560</v>
      </c>
      <c r="E22" s="114">
        <v>6100</v>
      </c>
      <c r="F22" s="72">
        <f>SUM(G22:J22)</f>
        <v>6109</v>
      </c>
      <c r="G22" s="47">
        <v>1232.7</v>
      </c>
      <c r="H22" s="47">
        <v>1338.4</v>
      </c>
      <c r="I22" s="47">
        <v>2010.9</v>
      </c>
      <c r="J22" s="47">
        <v>1527</v>
      </c>
    </row>
    <row r="23" spans="1:10" s="112" customFormat="1" ht="12.75">
      <c r="A23" s="58" t="s">
        <v>95</v>
      </c>
      <c r="B23" s="59">
        <v>2113</v>
      </c>
      <c r="C23" s="114">
        <v>0</v>
      </c>
      <c r="D23" s="114">
        <v>0</v>
      </c>
      <c r="E23" s="114">
        <v>0</v>
      </c>
      <c r="F23" s="72">
        <f>SUM(G23:J23)</f>
        <v>0</v>
      </c>
      <c r="G23" s="47">
        <v>0</v>
      </c>
      <c r="H23" s="47">
        <v>0</v>
      </c>
      <c r="I23" s="47">
        <v>0</v>
      </c>
      <c r="J23" s="47">
        <v>0</v>
      </c>
    </row>
    <row r="24" spans="1:10" ht="12.75">
      <c r="A24" s="58" t="s">
        <v>96</v>
      </c>
      <c r="B24" s="59">
        <v>2114</v>
      </c>
      <c r="C24" s="116">
        <v>0</v>
      </c>
      <c r="D24" s="114">
        <v>0</v>
      </c>
      <c r="E24" s="114"/>
      <c r="F24" s="72">
        <f>SUM(G24:J24)</f>
        <v>0</v>
      </c>
      <c r="G24" s="47">
        <v>0</v>
      </c>
      <c r="H24" s="47">
        <v>0</v>
      </c>
      <c r="I24" s="47">
        <v>0</v>
      </c>
      <c r="J24" s="47">
        <v>0</v>
      </c>
    </row>
    <row r="25" spans="1:10" ht="12.75">
      <c r="A25" s="58" t="s">
        <v>97</v>
      </c>
      <c r="B25" s="59">
        <v>2115</v>
      </c>
      <c r="C25" s="117">
        <v>0</v>
      </c>
      <c r="D25" s="117">
        <v>0</v>
      </c>
      <c r="E25" s="117">
        <v>0</v>
      </c>
      <c r="F25" s="72">
        <f>SUM(G25:J25)</f>
        <v>0</v>
      </c>
      <c r="G25" s="53">
        <v>0</v>
      </c>
      <c r="H25" s="53">
        <v>0</v>
      </c>
      <c r="I25" s="53">
        <v>0</v>
      </c>
      <c r="J25" s="53">
        <v>0</v>
      </c>
    </row>
    <row r="26" spans="1:10" ht="12.75">
      <c r="A26" s="58" t="s">
        <v>98</v>
      </c>
      <c r="B26" s="59">
        <v>2116</v>
      </c>
      <c r="C26" s="117">
        <v>0</v>
      </c>
      <c r="D26" s="117">
        <v>0</v>
      </c>
      <c r="E26" s="117">
        <v>0</v>
      </c>
      <c r="F26" s="72">
        <f>SUM(G26:J26)</f>
        <v>0</v>
      </c>
      <c r="G26" s="53">
        <v>0</v>
      </c>
      <c r="H26" s="53">
        <v>0</v>
      </c>
      <c r="I26" s="53">
        <v>0</v>
      </c>
      <c r="J26" s="53">
        <v>0</v>
      </c>
    </row>
    <row r="27" spans="1:10" ht="12.75">
      <c r="A27" s="58" t="s">
        <v>99</v>
      </c>
      <c r="B27" s="59">
        <v>2117</v>
      </c>
      <c r="C27" s="114">
        <v>21.1</v>
      </c>
      <c r="D27" s="114">
        <v>0</v>
      </c>
      <c r="E27" s="117">
        <v>0</v>
      </c>
      <c r="F27" s="72">
        <f>SUM(G27:J27)</f>
        <v>0</v>
      </c>
      <c r="G27" s="53">
        <v>0</v>
      </c>
      <c r="H27" s="53">
        <v>0</v>
      </c>
      <c r="I27" s="53">
        <v>0</v>
      </c>
      <c r="J27" s="53">
        <v>0</v>
      </c>
    </row>
    <row r="28" spans="1:10" ht="12.75">
      <c r="A28" s="58" t="s">
        <v>315</v>
      </c>
      <c r="B28" s="59">
        <v>2118</v>
      </c>
      <c r="C28" s="114">
        <v>1097.3</v>
      </c>
      <c r="D28" s="114">
        <v>1251.56</v>
      </c>
      <c r="E28" s="114">
        <v>1318.38</v>
      </c>
      <c r="F28" s="72">
        <f>SUM(G28:J28)</f>
        <v>1502.6</v>
      </c>
      <c r="G28" s="47">
        <v>346.2</v>
      </c>
      <c r="H28" s="47">
        <v>354.2</v>
      </c>
      <c r="I28" s="47">
        <v>379.4</v>
      </c>
      <c r="J28" s="47">
        <v>422.8</v>
      </c>
    </row>
    <row r="29" spans="1:11" s="110" customFormat="1" ht="12.75">
      <c r="A29" s="58" t="s">
        <v>316</v>
      </c>
      <c r="B29" s="59">
        <v>2119</v>
      </c>
      <c r="C29" s="114">
        <f>C30+C31</f>
        <v>1244.3999999999999</v>
      </c>
      <c r="D29" s="114">
        <f>D30+D31</f>
        <v>1142.6</v>
      </c>
      <c r="E29" s="114">
        <f>E30+E31</f>
        <v>1273.4540000000002</v>
      </c>
      <c r="F29" s="72">
        <f>SUM(G29:J29)</f>
        <v>1021.5</v>
      </c>
      <c r="G29" s="114">
        <f>G30+G31</f>
        <v>255.325</v>
      </c>
      <c r="H29" s="114">
        <f>H30+H31</f>
        <v>255.325</v>
      </c>
      <c r="I29" s="114">
        <f>I30+I31</f>
        <v>255.425</v>
      </c>
      <c r="J29" s="114">
        <f>J30+J31</f>
        <v>255.425</v>
      </c>
      <c r="K29" s="108"/>
    </row>
    <row r="30" spans="1:11" s="110" customFormat="1" ht="12.75">
      <c r="A30" s="58" t="s">
        <v>317</v>
      </c>
      <c r="B30" s="59"/>
      <c r="C30" s="114">
        <v>126.1</v>
      </c>
      <c r="D30" s="114">
        <v>124.1</v>
      </c>
      <c r="E30" s="114">
        <v>2.505</v>
      </c>
      <c r="F30" s="72">
        <f>SUM(G30:J30)</f>
        <v>3</v>
      </c>
      <c r="G30" s="47">
        <v>0.7</v>
      </c>
      <c r="H30" s="47">
        <v>0.7</v>
      </c>
      <c r="I30" s="47">
        <v>0.8</v>
      </c>
      <c r="J30" s="47">
        <v>0.8</v>
      </c>
      <c r="K30" s="108"/>
    </row>
    <row r="31" spans="1:11" s="110" customFormat="1" ht="12.75">
      <c r="A31" s="58" t="s">
        <v>318</v>
      </c>
      <c r="B31" s="59"/>
      <c r="C31" s="114">
        <v>1118.3</v>
      </c>
      <c r="D31" s="114">
        <v>1018.5</v>
      </c>
      <c r="E31" s="114">
        <v>1270.949</v>
      </c>
      <c r="F31" s="72">
        <f>SUM(G31:J31)</f>
        <v>1018.5</v>
      </c>
      <c r="G31" s="47">
        <v>254.625</v>
      </c>
      <c r="H31" s="47">
        <v>254.625</v>
      </c>
      <c r="I31" s="47">
        <v>254.625</v>
      </c>
      <c r="J31" s="47">
        <v>254.625</v>
      </c>
      <c r="K31" s="108"/>
    </row>
    <row r="32" spans="1:11" s="110" customFormat="1" ht="12.75">
      <c r="A32" s="57" t="s">
        <v>319</v>
      </c>
      <c r="B32" s="118">
        <v>2120</v>
      </c>
      <c r="C32" s="50">
        <f>SUM(C33:C36)</f>
        <v>2137.4</v>
      </c>
      <c r="D32" s="50">
        <f>SUM(D33:D36)</f>
        <v>2367.66</v>
      </c>
      <c r="E32" s="50">
        <f>SUM(E33:E36)</f>
        <v>2467.891</v>
      </c>
      <c r="F32" s="75">
        <f>SUM(G32:J32)</f>
        <v>2744.32</v>
      </c>
      <c r="G32" s="50">
        <f>SUM(G33:G36)</f>
        <v>641.98</v>
      </c>
      <c r="H32" s="50">
        <f>SUM(H33:H36)</f>
        <v>653.7800000000001</v>
      </c>
      <c r="I32" s="50">
        <f>SUM(I33:I36)</f>
        <v>691.7800000000001</v>
      </c>
      <c r="J32" s="50">
        <f>SUM(J33:J36)</f>
        <v>756.7800000000001</v>
      </c>
      <c r="K32" s="108"/>
    </row>
    <row r="33" spans="1:11" s="110" customFormat="1" ht="12.75">
      <c r="A33" s="58" t="s">
        <v>315</v>
      </c>
      <c r="B33" s="59">
        <v>2121</v>
      </c>
      <c r="C33" s="114">
        <v>1645.9</v>
      </c>
      <c r="D33" s="114">
        <v>1877.34</v>
      </c>
      <c r="E33" s="114">
        <v>1977.571</v>
      </c>
      <c r="F33" s="72">
        <f>SUM(G33:J33)</f>
        <v>2254</v>
      </c>
      <c r="G33" s="47">
        <v>519.4</v>
      </c>
      <c r="H33" s="47">
        <v>531.2</v>
      </c>
      <c r="I33" s="47">
        <v>569.2</v>
      </c>
      <c r="J33" s="47">
        <v>634.2</v>
      </c>
      <c r="K33" s="108"/>
    </row>
    <row r="34" spans="1:11" s="110" customFormat="1" ht="12.75">
      <c r="A34" s="58" t="s">
        <v>320</v>
      </c>
      <c r="B34" s="59">
        <v>2122</v>
      </c>
      <c r="C34" s="114">
        <v>225.4</v>
      </c>
      <c r="D34" s="114">
        <v>200.06</v>
      </c>
      <c r="E34" s="114">
        <v>200.06</v>
      </c>
      <c r="F34" s="72">
        <f>SUM(G34:J34)</f>
        <v>200.06</v>
      </c>
      <c r="G34" s="47">
        <v>50.015</v>
      </c>
      <c r="H34" s="47">
        <v>50.015</v>
      </c>
      <c r="I34" s="47">
        <v>50.015</v>
      </c>
      <c r="J34" s="47">
        <v>50.015</v>
      </c>
      <c r="K34" s="108"/>
    </row>
    <row r="35" spans="1:11" s="110" customFormat="1" ht="12.75">
      <c r="A35" s="58" t="s">
        <v>321</v>
      </c>
      <c r="B35" s="59">
        <v>2123</v>
      </c>
      <c r="C35" s="114">
        <v>266.1</v>
      </c>
      <c r="D35" s="114">
        <v>290.26</v>
      </c>
      <c r="E35" s="114">
        <v>290.26</v>
      </c>
      <c r="F35" s="72">
        <f>SUM(G35:J35)</f>
        <v>290.26</v>
      </c>
      <c r="G35" s="47">
        <v>72.565</v>
      </c>
      <c r="H35" s="47">
        <v>72.565</v>
      </c>
      <c r="I35" s="47">
        <v>72.565</v>
      </c>
      <c r="J35" s="47">
        <v>72.565</v>
      </c>
      <c r="K35" s="108"/>
    </row>
    <row r="36" spans="1:11" s="110" customFormat="1" ht="12.75">
      <c r="A36" s="58" t="s">
        <v>322</v>
      </c>
      <c r="B36" s="59">
        <v>2124</v>
      </c>
      <c r="C36" s="114">
        <v>0</v>
      </c>
      <c r="D36" s="114" t="s">
        <v>218</v>
      </c>
      <c r="E36" s="114" t="s">
        <v>218</v>
      </c>
      <c r="F36" s="72">
        <f>SUM(G36:J36)</f>
        <v>0</v>
      </c>
      <c r="G36" s="47">
        <v>0</v>
      </c>
      <c r="H36" s="47">
        <v>0</v>
      </c>
      <c r="I36" s="47">
        <v>0</v>
      </c>
      <c r="J36" s="47">
        <v>0</v>
      </c>
      <c r="K36" s="108"/>
    </row>
    <row r="37" spans="1:11" s="110" customFormat="1" ht="12.75">
      <c r="A37" s="57" t="s">
        <v>323</v>
      </c>
      <c r="B37" s="118">
        <v>2130</v>
      </c>
      <c r="C37" s="50">
        <f>SUM(C38:C41)</f>
        <v>3150.2</v>
      </c>
      <c r="D37" s="50">
        <f>SUM(D38:D41)</f>
        <v>3824.2</v>
      </c>
      <c r="E37" s="50">
        <f>SUM(E38:E41)</f>
        <v>4028.384</v>
      </c>
      <c r="F37" s="75">
        <f>SUM(G37:J37)</f>
        <v>4591.204000000001</v>
      </c>
      <c r="G37" s="50">
        <f>SUM(G38:G41)</f>
        <v>1057.93</v>
      </c>
      <c r="H37" s="50">
        <f>SUM(H38:H41)</f>
        <v>1082.182</v>
      </c>
      <c r="I37" s="50">
        <f>SUM(I38:I41)</f>
        <v>1159.337</v>
      </c>
      <c r="J37" s="50">
        <f>SUM(J38:J41)</f>
        <v>1291.755</v>
      </c>
      <c r="K37" s="108"/>
    </row>
    <row r="38" spans="1:10" ht="57" customHeight="1">
      <c r="A38" s="58" t="s">
        <v>102</v>
      </c>
      <c r="B38" s="59">
        <v>2131</v>
      </c>
      <c r="C38" s="119">
        <v>0</v>
      </c>
      <c r="D38" s="114">
        <v>0</v>
      </c>
      <c r="E38" s="114">
        <v>0</v>
      </c>
      <c r="F38" s="72">
        <f>SUM(G38:J38)</f>
        <v>0</v>
      </c>
      <c r="G38" s="47">
        <v>0</v>
      </c>
      <c r="H38" s="47">
        <v>0</v>
      </c>
      <c r="I38" s="47">
        <v>0</v>
      </c>
      <c r="J38" s="47">
        <v>0</v>
      </c>
    </row>
    <row r="39" spans="1:10" ht="19.5" customHeight="1">
      <c r="A39" s="58" t="s">
        <v>324</v>
      </c>
      <c r="B39" s="59">
        <v>2132</v>
      </c>
      <c r="C39" s="113">
        <v>0</v>
      </c>
      <c r="D39" s="114">
        <v>0</v>
      </c>
      <c r="E39" s="114">
        <v>0</v>
      </c>
      <c r="F39" s="72">
        <f>SUM(G39:J39)</f>
        <v>0</v>
      </c>
      <c r="G39" s="47">
        <v>0</v>
      </c>
      <c r="H39" s="47">
        <v>0</v>
      </c>
      <c r="I39" s="47">
        <v>0</v>
      </c>
      <c r="J39" s="47">
        <v>0</v>
      </c>
    </row>
    <row r="40" spans="1:10" ht="19.5" customHeight="1">
      <c r="A40" s="58" t="s">
        <v>325</v>
      </c>
      <c r="B40" s="59">
        <v>2133</v>
      </c>
      <c r="C40" s="113">
        <v>3150.2</v>
      </c>
      <c r="D40" s="114">
        <v>3824.2</v>
      </c>
      <c r="E40" s="114">
        <v>4028.384</v>
      </c>
      <c r="F40" s="72">
        <f>SUM(G40:J40)</f>
        <v>4591.204000000001</v>
      </c>
      <c r="G40" s="47">
        <v>1057.93</v>
      </c>
      <c r="H40" s="47">
        <v>1082.182</v>
      </c>
      <c r="I40" s="47">
        <v>1159.337</v>
      </c>
      <c r="J40" s="47">
        <v>1291.755</v>
      </c>
    </row>
    <row r="41" spans="1:10" ht="19.5" customHeight="1">
      <c r="A41" s="58" t="s">
        <v>326</v>
      </c>
      <c r="B41" s="59">
        <v>2134</v>
      </c>
      <c r="C41" s="113">
        <v>0</v>
      </c>
      <c r="D41" s="114">
        <v>0</v>
      </c>
      <c r="E41" s="114">
        <v>0</v>
      </c>
      <c r="F41" s="72">
        <f>SUM(G41:J41)</f>
        <v>0</v>
      </c>
      <c r="G41" s="47">
        <v>0</v>
      </c>
      <c r="H41" s="47">
        <v>0</v>
      </c>
      <c r="I41" s="47">
        <v>0</v>
      </c>
      <c r="J41" s="47">
        <v>0</v>
      </c>
    </row>
    <row r="42" spans="1:10" s="112" customFormat="1" ht="12.75">
      <c r="A42" s="57" t="s">
        <v>327</v>
      </c>
      <c r="B42" s="118">
        <v>2140</v>
      </c>
      <c r="C42" s="50">
        <f>SUM(C43,C44)</f>
        <v>47.5</v>
      </c>
      <c r="D42" s="50">
        <f>SUM(D43,D44)</f>
        <v>0</v>
      </c>
      <c r="E42" s="50">
        <f>SUM(E43,E44)</f>
        <v>0</v>
      </c>
      <c r="F42" s="75">
        <f>SUM(G42:J42)</f>
        <v>0</v>
      </c>
      <c r="G42" s="50">
        <f>SUM(G43,G44)</f>
        <v>0</v>
      </c>
      <c r="H42" s="50">
        <f>SUM(H43,H44)</f>
        <v>0</v>
      </c>
      <c r="I42" s="50">
        <f>SUM(I43,I44)</f>
        <v>0</v>
      </c>
      <c r="J42" s="50">
        <f>SUM(J43,J44)</f>
        <v>0</v>
      </c>
    </row>
    <row r="43" spans="1:10" ht="42.75" customHeight="1">
      <c r="A43" s="58" t="s">
        <v>328</v>
      </c>
      <c r="B43" s="59">
        <v>2141</v>
      </c>
      <c r="C43" s="114">
        <v>0</v>
      </c>
      <c r="D43" s="114">
        <v>0</v>
      </c>
      <c r="E43" s="114">
        <v>0</v>
      </c>
      <c r="F43" s="72">
        <f>SUM(G43:J43)</f>
        <v>0</v>
      </c>
      <c r="G43" s="47">
        <v>0</v>
      </c>
      <c r="H43" s="47">
        <v>0</v>
      </c>
      <c r="I43" s="47">
        <v>0</v>
      </c>
      <c r="J43" s="47">
        <v>0</v>
      </c>
    </row>
    <row r="44" spans="1:10" ht="19.5" customHeight="1">
      <c r="A44" s="58" t="s">
        <v>329</v>
      </c>
      <c r="B44" s="59">
        <v>2142</v>
      </c>
      <c r="C44" s="120">
        <v>47.5</v>
      </c>
      <c r="D44" s="120">
        <v>0</v>
      </c>
      <c r="E44" s="120">
        <v>0</v>
      </c>
      <c r="F44" s="72">
        <f>SUM(G44:J44)</f>
        <v>0</v>
      </c>
      <c r="G44" s="93">
        <v>0</v>
      </c>
      <c r="H44" s="93">
        <v>0</v>
      </c>
      <c r="I44" s="93">
        <v>0</v>
      </c>
      <c r="J44" s="93">
        <v>0</v>
      </c>
    </row>
    <row r="45" spans="1:11" s="112" customFormat="1" ht="27.75" customHeight="1">
      <c r="A45" s="57" t="s">
        <v>104</v>
      </c>
      <c r="B45" s="118">
        <v>2200</v>
      </c>
      <c r="C45" s="50">
        <f>SUM(C20,C32,C37,C42)</f>
        <v>12325.7</v>
      </c>
      <c r="D45" s="50">
        <f>SUM(D20,D32,D37,D42)</f>
        <v>13146.02</v>
      </c>
      <c r="E45" s="50">
        <f>SUM(E20,E32,E37,E42)</f>
        <v>15188.109</v>
      </c>
      <c r="F45" s="75">
        <f>SUM(G45:J45)</f>
        <v>15968.624000000002</v>
      </c>
      <c r="G45" s="50">
        <f>SUM(G20,G32,G37,G42)</f>
        <v>3534.135</v>
      </c>
      <c r="H45" s="50">
        <f>SUM(H20,H32,H37,H42)</f>
        <v>3683.8870000000006</v>
      </c>
      <c r="I45" s="50">
        <f>SUM(I20,I32,I37,I42)</f>
        <v>4496.842000000001</v>
      </c>
      <c r="J45" s="50">
        <f>SUM(J20,J32,J37,J42)</f>
        <v>4253.76</v>
      </c>
      <c r="K45" s="108"/>
    </row>
    <row r="46" spans="1:10" s="112" customFormat="1" ht="19.5" customHeight="1">
      <c r="A46" s="121"/>
      <c r="B46" s="109"/>
      <c r="C46" s="122"/>
      <c r="D46" s="123"/>
      <c r="E46" s="123"/>
      <c r="F46" s="122"/>
      <c r="G46" s="123"/>
      <c r="H46" s="123"/>
      <c r="I46" s="123"/>
      <c r="J46" s="123"/>
    </row>
    <row r="47" spans="1:10" s="112" customFormat="1" ht="19.5" customHeight="1">
      <c r="A47" s="121"/>
      <c r="B47" s="109"/>
      <c r="C47" s="122"/>
      <c r="D47" s="123"/>
      <c r="E47" s="123"/>
      <c r="F47" s="122"/>
      <c r="G47" s="123"/>
      <c r="H47" s="123"/>
      <c r="I47" s="123"/>
      <c r="J47" s="123"/>
    </row>
    <row r="48" spans="1:10" s="112" customFormat="1" ht="19.5" customHeight="1">
      <c r="A48" s="121"/>
      <c r="B48" s="109"/>
      <c r="C48" s="122"/>
      <c r="D48" s="123"/>
      <c r="E48" s="123"/>
      <c r="F48" s="122"/>
      <c r="G48" s="123"/>
      <c r="H48" s="123"/>
      <c r="I48" s="123"/>
      <c r="J48" s="123"/>
    </row>
    <row r="49" spans="1:8" s="1" customFormat="1" ht="19.5" customHeight="1">
      <c r="A49" s="102" t="s">
        <v>330</v>
      </c>
      <c r="B49" s="2"/>
      <c r="C49" s="107" t="s">
        <v>167</v>
      </c>
      <c r="D49" s="107"/>
      <c r="E49" s="107"/>
      <c r="F49" s="107"/>
      <c r="G49" s="86"/>
      <c r="H49" s="1" t="s">
        <v>331</v>
      </c>
    </row>
    <row r="50" spans="1:10" s="16" customFormat="1" ht="19.5" customHeight="1">
      <c r="A50" s="8" t="s">
        <v>332</v>
      </c>
      <c r="B50" s="1"/>
      <c r="C50" s="8" t="s">
        <v>333</v>
      </c>
      <c r="D50" s="8"/>
      <c r="E50" s="8"/>
      <c r="F50" s="8"/>
      <c r="G50" s="9"/>
      <c r="H50" s="2" t="s">
        <v>171</v>
      </c>
      <c r="I50" s="2"/>
      <c r="J50" s="2"/>
    </row>
    <row r="51" spans="1:12" s="109" customFormat="1" ht="12.75">
      <c r="A51" s="124"/>
      <c r="F51" s="108"/>
      <c r="G51" s="108"/>
      <c r="H51" s="108"/>
      <c r="I51" s="108"/>
      <c r="J51" s="108"/>
      <c r="K51" s="108"/>
      <c r="L51" s="108"/>
    </row>
    <row r="52" spans="1:12" s="109" customFormat="1" ht="12.75">
      <c r="A52" s="124"/>
      <c r="F52" s="108"/>
      <c r="G52" s="108"/>
      <c r="H52" s="108"/>
      <c r="I52" s="108"/>
      <c r="J52" s="108"/>
      <c r="K52" s="108"/>
      <c r="L52" s="108"/>
    </row>
    <row r="53" spans="1:12" s="109" customFormat="1" ht="12.75">
      <c r="A53" s="124"/>
      <c r="F53" s="108"/>
      <c r="G53" s="108"/>
      <c r="H53" s="108"/>
      <c r="I53" s="108"/>
      <c r="J53" s="108"/>
      <c r="K53" s="108"/>
      <c r="L53" s="108"/>
    </row>
    <row r="54" spans="1:12" s="109" customFormat="1" ht="12.75">
      <c r="A54" s="124"/>
      <c r="F54" s="108"/>
      <c r="G54" s="108"/>
      <c r="H54" s="108"/>
      <c r="I54" s="108"/>
      <c r="J54" s="108"/>
      <c r="K54" s="108"/>
      <c r="L54" s="108"/>
    </row>
    <row r="55" spans="1:12" s="109" customFormat="1" ht="12.75">
      <c r="A55" s="124"/>
      <c r="F55" s="108"/>
      <c r="G55" s="108"/>
      <c r="H55" s="108"/>
      <c r="I55" s="108"/>
      <c r="J55" s="108"/>
      <c r="K55" s="108"/>
      <c r="L55" s="108"/>
    </row>
    <row r="56" spans="1:12" s="109" customFormat="1" ht="12.75">
      <c r="A56" s="124"/>
      <c r="F56" s="108"/>
      <c r="G56" s="108"/>
      <c r="H56" s="108"/>
      <c r="I56" s="108"/>
      <c r="J56" s="108"/>
      <c r="K56" s="108"/>
      <c r="L56" s="108"/>
    </row>
    <row r="57" spans="1:12" s="109" customFormat="1" ht="12.75">
      <c r="A57" s="124"/>
      <c r="F57" s="108"/>
      <c r="G57" s="108"/>
      <c r="H57" s="108"/>
      <c r="I57" s="108"/>
      <c r="J57" s="108"/>
      <c r="K57" s="108"/>
      <c r="L57" s="108"/>
    </row>
    <row r="58" spans="1:12" s="109" customFormat="1" ht="12.75">
      <c r="A58" s="124"/>
      <c r="F58" s="108"/>
      <c r="G58" s="108"/>
      <c r="H58" s="108"/>
      <c r="I58" s="108"/>
      <c r="J58" s="108"/>
      <c r="K58" s="108"/>
      <c r="L58" s="108"/>
    </row>
    <row r="59" spans="1:12" s="109" customFormat="1" ht="12.75">
      <c r="A59" s="124"/>
      <c r="F59" s="108"/>
      <c r="G59" s="108"/>
      <c r="H59" s="108"/>
      <c r="I59" s="108"/>
      <c r="J59" s="108"/>
      <c r="K59" s="108"/>
      <c r="L59" s="108"/>
    </row>
    <row r="60" spans="1:12" s="109" customFormat="1" ht="12.75">
      <c r="A60" s="124"/>
      <c r="F60" s="108"/>
      <c r="G60" s="108"/>
      <c r="H60" s="108"/>
      <c r="I60" s="108"/>
      <c r="J60" s="108"/>
      <c r="K60" s="108"/>
      <c r="L60" s="108"/>
    </row>
    <row r="61" spans="1:12" s="109" customFormat="1" ht="12.75">
      <c r="A61" s="124"/>
      <c r="F61" s="108"/>
      <c r="G61" s="108"/>
      <c r="H61" s="108"/>
      <c r="I61" s="108"/>
      <c r="J61" s="108"/>
      <c r="K61" s="108"/>
      <c r="L61" s="108"/>
    </row>
    <row r="62" spans="1:12" s="109" customFormat="1" ht="12.75">
      <c r="A62" s="124"/>
      <c r="F62" s="108"/>
      <c r="G62" s="108"/>
      <c r="H62" s="108"/>
      <c r="I62" s="108"/>
      <c r="J62" s="108"/>
      <c r="K62" s="108"/>
      <c r="L62" s="108"/>
    </row>
    <row r="63" spans="1:12" s="109" customFormat="1" ht="12.75">
      <c r="A63" s="124"/>
      <c r="F63" s="108"/>
      <c r="G63" s="108"/>
      <c r="H63" s="108"/>
      <c r="I63" s="108"/>
      <c r="J63" s="108"/>
      <c r="K63" s="108"/>
      <c r="L63" s="108"/>
    </row>
    <row r="64" spans="1:12" s="109" customFormat="1" ht="12.75">
      <c r="A64" s="124"/>
      <c r="F64" s="108"/>
      <c r="G64" s="108"/>
      <c r="H64" s="108"/>
      <c r="I64" s="108"/>
      <c r="J64" s="108"/>
      <c r="K64" s="108"/>
      <c r="L64" s="108"/>
    </row>
    <row r="65" spans="1:12" s="109" customFormat="1" ht="12.75">
      <c r="A65" s="124"/>
      <c r="F65" s="108"/>
      <c r="G65" s="108"/>
      <c r="H65" s="108"/>
      <c r="I65" s="108"/>
      <c r="J65" s="108"/>
      <c r="K65" s="108"/>
      <c r="L65" s="108"/>
    </row>
    <row r="66" spans="1:12" s="109" customFormat="1" ht="12.75">
      <c r="A66" s="124"/>
      <c r="F66" s="108"/>
      <c r="G66" s="108"/>
      <c r="H66" s="108"/>
      <c r="I66" s="108"/>
      <c r="J66" s="108"/>
      <c r="K66" s="108"/>
      <c r="L66" s="108"/>
    </row>
    <row r="67" spans="1:12" s="109" customFormat="1" ht="12.75">
      <c r="A67" s="124"/>
      <c r="F67" s="108"/>
      <c r="G67" s="108"/>
      <c r="H67" s="108"/>
      <c r="I67" s="108"/>
      <c r="J67" s="108"/>
      <c r="K67" s="108"/>
      <c r="L67" s="108"/>
    </row>
    <row r="68" spans="1:12" s="109" customFormat="1" ht="12.75">
      <c r="A68" s="124"/>
      <c r="F68" s="108"/>
      <c r="G68" s="108"/>
      <c r="H68" s="108"/>
      <c r="I68" s="108"/>
      <c r="J68" s="108"/>
      <c r="K68" s="108"/>
      <c r="L68" s="108"/>
    </row>
    <row r="69" spans="1:12" s="109" customFormat="1" ht="12.75">
      <c r="A69" s="124"/>
      <c r="F69" s="108"/>
      <c r="G69" s="108"/>
      <c r="H69" s="108"/>
      <c r="I69" s="108"/>
      <c r="J69" s="108"/>
      <c r="K69" s="108"/>
      <c r="L69" s="108"/>
    </row>
    <row r="70" spans="1:12" s="109" customFormat="1" ht="12.75">
      <c r="A70" s="124"/>
      <c r="F70" s="108"/>
      <c r="G70" s="108"/>
      <c r="H70" s="108"/>
      <c r="I70" s="108"/>
      <c r="J70" s="108"/>
      <c r="K70" s="108"/>
      <c r="L70" s="108"/>
    </row>
    <row r="71" spans="1:12" s="109" customFormat="1" ht="12.75">
      <c r="A71" s="124"/>
      <c r="F71" s="108"/>
      <c r="G71" s="108"/>
      <c r="H71" s="108"/>
      <c r="I71" s="108"/>
      <c r="J71" s="108"/>
      <c r="K71" s="108"/>
      <c r="L71" s="108"/>
    </row>
    <row r="72" spans="1:12" s="109" customFormat="1" ht="12.75">
      <c r="A72" s="124"/>
      <c r="F72" s="108"/>
      <c r="G72" s="108"/>
      <c r="H72" s="108"/>
      <c r="I72" s="108"/>
      <c r="J72" s="108"/>
      <c r="K72" s="108"/>
      <c r="L72" s="108"/>
    </row>
    <row r="73" spans="1:12" s="109" customFormat="1" ht="12.75">
      <c r="A73" s="124"/>
      <c r="F73" s="108"/>
      <c r="G73" s="108"/>
      <c r="H73" s="108"/>
      <c r="I73" s="108"/>
      <c r="J73" s="108"/>
      <c r="K73" s="108"/>
      <c r="L73" s="108"/>
    </row>
    <row r="74" spans="1:12" s="109" customFormat="1" ht="12.75">
      <c r="A74" s="124"/>
      <c r="F74" s="108"/>
      <c r="G74" s="108"/>
      <c r="H74" s="108"/>
      <c r="I74" s="108"/>
      <c r="J74" s="108"/>
      <c r="K74" s="108"/>
      <c r="L74" s="108"/>
    </row>
    <row r="75" spans="1:12" s="109" customFormat="1" ht="12.75">
      <c r="A75" s="124"/>
      <c r="F75" s="108"/>
      <c r="G75" s="108"/>
      <c r="H75" s="108"/>
      <c r="I75" s="108"/>
      <c r="J75" s="108"/>
      <c r="K75" s="108"/>
      <c r="L75" s="108"/>
    </row>
    <row r="76" spans="1:12" s="109" customFormat="1" ht="12.75">
      <c r="A76" s="124"/>
      <c r="F76" s="108"/>
      <c r="G76" s="108"/>
      <c r="H76" s="108"/>
      <c r="I76" s="108"/>
      <c r="J76" s="108"/>
      <c r="K76" s="108"/>
      <c r="L76" s="108"/>
    </row>
    <row r="77" spans="1:12" s="109" customFormat="1" ht="12.75">
      <c r="A77" s="124"/>
      <c r="F77" s="108"/>
      <c r="G77" s="108"/>
      <c r="H77" s="108"/>
      <c r="I77" s="108"/>
      <c r="J77" s="108"/>
      <c r="K77" s="108"/>
      <c r="L77" s="108"/>
    </row>
    <row r="78" spans="1:12" s="109" customFormat="1" ht="12.75">
      <c r="A78" s="124"/>
      <c r="F78" s="108"/>
      <c r="G78" s="108"/>
      <c r="H78" s="108"/>
      <c r="I78" s="108"/>
      <c r="J78" s="108"/>
      <c r="K78" s="108"/>
      <c r="L78" s="108"/>
    </row>
    <row r="79" spans="1:12" s="109" customFormat="1" ht="12.75">
      <c r="A79" s="124"/>
      <c r="F79" s="108"/>
      <c r="G79" s="108"/>
      <c r="H79" s="108"/>
      <c r="I79" s="108"/>
      <c r="J79" s="108"/>
      <c r="K79" s="108"/>
      <c r="L79" s="108"/>
    </row>
    <row r="80" spans="1:12" s="109" customFormat="1" ht="12.75">
      <c r="A80" s="124"/>
      <c r="F80" s="108"/>
      <c r="G80" s="108"/>
      <c r="H80" s="108"/>
      <c r="I80" s="108"/>
      <c r="J80" s="108"/>
      <c r="K80" s="108"/>
      <c r="L80" s="108"/>
    </row>
    <row r="81" spans="1:12" s="109" customFormat="1" ht="12.75">
      <c r="A81" s="124"/>
      <c r="F81" s="108"/>
      <c r="G81" s="108"/>
      <c r="H81" s="108"/>
      <c r="I81" s="108"/>
      <c r="J81" s="108"/>
      <c r="K81" s="108"/>
      <c r="L81" s="108"/>
    </row>
    <row r="82" spans="1:12" s="109" customFormat="1" ht="12.75">
      <c r="A82" s="124"/>
      <c r="F82" s="108"/>
      <c r="G82" s="108"/>
      <c r="H82" s="108"/>
      <c r="I82" s="108"/>
      <c r="J82" s="108"/>
      <c r="K82" s="108"/>
      <c r="L82" s="108"/>
    </row>
    <row r="83" spans="1:12" s="109" customFormat="1" ht="12.75">
      <c r="A83" s="124"/>
      <c r="F83" s="108"/>
      <c r="G83" s="108"/>
      <c r="H83" s="108"/>
      <c r="I83" s="108"/>
      <c r="J83" s="108"/>
      <c r="K83" s="108"/>
      <c r="L83" s="108"/>
    </row>
    <row r="84" spans="1:12" s="109" customFormat="1" ht="12.75">
      <c r="A84" s="124"/>
      <c r="F84" s="108"/>
      <c r="G84" s="108"/>
      <c r="H84" s="108"/>
      <c r="I84" s="108"/>
      <c r="J84" s="108"/>
      <c r="K84" s="108"/>
      <c r="L84" s="108"/>
    </row>
    <row r="85" spans="1:12" s="109" customFormat="1" ht="12.75">
      <c r="A85" s="124"/>
      <c r="F85" s="108"/>
      <c r="G85" s="108"/>
      <c r="H85" s="108"/>
      <c r="I85" s="108"/>
      <c r="J85" s="108"/>
      <c r="K85" s="108"/>
      <c r="L85" s="108"/>
    </row>
    <row r="86" spans="1:12" s="109" customFormat="1" ht="12.75">
      <c r="A86" s="124"/>
      <c r="F86" s="108"/>
      <c r="G86" s="108"/>
      <c r="H86" s="108"/>
      <c r="I86" s="108"/>
      <c r="J86" s="108"/>
      <c r="K86" s="108"/>
      <c r="L86" s="108"/>
    </row>
    <row r="87" spans="1:12" s="109" customFormat="1" ht="12.75">
      <c r="A87" s="124"/>
      <c r="F87" s="108"/>
      <c r="G87" s="108"/>
      <c r="H87" s="108"/>
      <c r="I87" s="108"/>
      <c r="J87" s="108"/>
      <c r="K87" s="108"/>
      <c r="L87" s="108"/>
    </row>
    <row r="88" spans="1:12" s="109" customFormat="1" ht="12.75">
      <c r="A88" s="124"/>
      <c r="F88" s="108"/>
      <c r="G88" s="108"/>
      <c r="H88" s="108"/>
      <c r="I88" s="108"/>
      <c r="J88" s="108"/>
      <c r="K88" s="108"/>
      <c r="L88" s="108"/>
    </row>
    <row r="89" spans="1:12" s="109" customFormat="1" ht="12.75">
      <c r="A89" s="124"/>
      <c r="F89" s="108"/>
      <c r="G89" s="108"/>
      <c r="H89" s="108"/>
      <c r="I89" s="108"/>
      <c r="J89" s="108"/>
      <c r="K89" s="108"/>
      <c r="L89" s="108"/>
    </row>
    <row r="90" spans="1:12" s="109" customFormat="1" ht="12.75">
      <c r="A90" s="124"/>
      <c r="F90" s="108"/>
      <c r="G90" s="108"/>
      <c r="H90" s="108"/>
      <c r="I90" s="108"/>
      <c r="J90" s="108"/>
      <c r="K90" s="108"/>
      <c r="L90" s="108"/>
    </row>
    <row r="91" spans="1:12" s="109" customFormat="1" ht="12.75">
      <c r="A91" s="124"/>
      <c r="F91" s="108"/>
      <c r="G91" s="108"/>
      <c r="H91" s="108"/>
      <c r="I91" s="108"/>
      <c r="J91" s="108"/>
      <c r="K91" s="108"/>
      <c r="L91" s="108"/>
    </row>
    <row r="92" spans="1:12" s="109" customFormat="1" ht="12.75">
      <c r="A92" s="124"/>
      <c r="F92" s="108"/>
      <c r="G92" s="108"/>
      <c r="H92" s="108"/>
      <c r="I92" s="108"/>
      <c r="J92" s="108"/>
      <c r="K92" s="108"/>
      <c r="L92" s="108"/>
    </row>
    <row r="93" spans="1:12" s="109" customFormat="1" ht="12.75">
      <c r="A93" s="124"/>
      <c r="F93" s="108"/>
      <c r="G93" s="108"/>
      <c r="H93" s="108"/>
      <c r="I93" s="108"/>
      <c r="J93" s="108"/>
      <c r="K93" s="108"/>
      <c r="L93" s="108"/>
    </row>
    <row r="94" spans="1:12" s="109" customFormat="1" ht="12.75">
      <c r="A94" s="124"/>
      <c r="F94" s="108"/>
      <c r="G94" s="108"/>
      <c r="H94" s="108"/>
      <c r="I94" s="108"/>
      <c r="J94" s="108"/>
      <c r="K94" s="108"/>
      <c r="L94" s="108"/>
    </row>
    <row r="95" spans="1:12" s="109" customFormat="1" ht="12.75">
      <c r="A95" s="124"/>
      <c r="F95" s="108"/>
      <c r="G95" s="108"/>
      <c r="H95" s="108"/>
      <c r="I95" s="108"/>
      <c r="J95" s="108"/>
      <c r="K95" s="108"/>
      <c r="L95" s="108"/>
    </row>
    <row r="96" spans="1:12" s="109" customFormat="1" ht="12.75">
      <c r="A96" s="124"/>
      <c r="F96" s="108"/>
      <c r="G96" s="108"/>
      <c r="H96" s="108"/>
      <c r="I96" s="108"/>
      <c r="J96" s="108"/>
      <c r="K96" s="108"/>
      <c r="L96" s="108"/>
    </row>
    <row r="97" spans="1:12" s="109" customFormat="1" ht="12.75">
      <c r="A97" s="124"/>
      <c r="F97" s="108"/>
      <c r="G97" s="108"/>
      <c r="H97" s="108"/>
      <c r="I97" s="108"/>
      <c r="J97" s="108"/>
      <c r="K97" s="108"/>
      <c r="L97" s="108"/>
    </row>
    <row r="98" spans="1:12" s="109" customFormat="1" ht="12.75">
      <c r="A98" s="124"/>
      <c r="F98" s="108"/>
      <c r="G98" s="108"/>
      <c r="H98" s="108"/>
      <c r="I98" s="108"/>
      <c r="J98" s="108"/>
      <c r="K98" s="108"/>
      <c r="L98" s="108"/>
    </row>
    <row r="99" spans="1:12" s="109" customFormat="1" ht="12.75">
      <c r="A99" s="124"/>
      <c r="F99" s="108"/>
      <c r="G99" s="108"/>
      <c r="H99" s="108"/>
      <c r="I99" s="108"/>
      <c r="J99" s="108"/>
      <c r="K99" s="108"/>
      <c r="L99" s="108"/>
    </row>
    <row r="100" spans="1:12" s="109" customFormat="1" ht="12.75">
      <c r="A100" s="124"/>
      <c r="F100" s="108"/>
      <c r="G100" s="108"/>
      <c r="H100" s="108"/>
      <c r="I100" s="108"/>
      <c r="J100" s="108"/>
      <c r="K100" s="108"/>
      <c r="L100" s="108"/>
    </row>
    <row r="101" spans="1:12" s="109" customFormat="1" ht="12.75">
      <c r="A101" s="124"/>
      <c r="F101" s="108"/>
      <c r="G101" s="108"/>
      <c r="H101" s="108"/>
      <c r="I101" s="108"/>
      <c r="J101" s="108"/>
      <c r="K101" s="108"/>
      <c r="L101" s="108"/>
    </row>
    <row r="102" spans="1:12" s="109" customFormat="1" ht="12.75">
      <c r="A102" s="124"/>
      <c r="F102" s="108"/>
      <c r="G102" s="108"/>
      <c r="H102" s="108"/>
      <c r="I102" s="108"/>
      <c r="J102" s="108"/>
      <c r="K102" s="108"/>
      <c r="L102" s="108"/>
    </row>
    <row r="103" spans="1:12" s="109" customFormat="1" ht="12.75">
      <c r="A103" s="124"/>
      <c r="F103" s="108"/>
      <c r="G103" s="108"/>
      <c r="H103" s="108"/>
      <c r="I103" s="108"/>
      <c r="J103" s="108"/>
      <c r="K103" s="108"/>
      <c r="L103" s="108"/>
    </row>
    <row r="104" spans="1:12" s="109" customFormat="1" ht="12.75">
      <c r="A104" s="124"/>
      <c r="F104" s="108"/>
      <c r="G104" s="108"/>
      <c r="H104" s="108"/>
      <c r="I104" s="108"/>
      <c r="J104" s="108"/>
      <c r="K104" s="108"/>
      <c r="L104" s="108"/>
    </row>
    <row r="105" spans="1:12" s="109" customFormat="1" ht="12.75">
      <c r="A105" s="124"/>
      <c r="F105" s="108"/>
      <c r="G105" s="108"/>
      <c r="H105" s="108"/>
      <c r="I105" s="108"/>
      <c r="J105" s="108"/>
      <c r="K105" s="108"/>
      <c r="L105" s="108"/>
    </row>
    <row r="106" spans="1:12" s="109" customFormat="1" ht="12.75">
      <c r="A106" s="124"/>
      <c r="F106" s="108"/>
      <c r="G106" s="108"/>
      <c r="H106" s="108"/>
      <c r="I106" s="108"/>
      <c r="J106" s="108"/>
      <c r="K106" s="108"/>
      <c r="L106" s="108"/>
    </row>
    <row r="107" spans="1:12" s="109" customFormat="1" ht="12.75">
      <c r="A107" s="124"/>
      <c r="F107" s="108"/>
      <c r="G107" s="108"/>
      <c r="H107" s="108"/>
      <c r="I107" s="108"/>
      <c r="J107" s="108"/>
      <c r="K107" s="108"/>
      <c r="L107" s="108"/>
    </row>
    <row r="108" spans="1:12" s="109" customFormat="1" ht="12.75">
      <c r="A108" s="124"/>
      <c r="F108" s="108"/>
      <c r="G108" s="108"/>
      <c r="H108" s="108"/>
      <c r="I108" s="108"/>
      <c r="J108" s="108"/>
      <c r="K108" s="108"/>
      <c r="L108" s="108"/>
    </row>
    <row r="109" spans="1:12" s="109" customFormat="1" ht="12.75">
      <c r="A109" s="124"/>
      <c r="F109" s="108"/>
      <c r="G109" s="108"/>
      <c r="H109" s="108"/>
      <c r="I109" s="108"/>
      <c r="J109" s="108"/>
      <c r="K109" s="108"/>
      <c r="L109" s="108"/>
    </row>
    <row r="110" spans="1:12" s="109" customFormat="1" ht="12.75">
      <c r="A110" s="124"/>
      <c r="F110" s="108"/>
      <c r="G110" s="108"/>
      <c r="H110" s="108"/>
      <c r="I110" s="108"/>
      <c r="J110" s="108"/>
      <c r="K110" s="108"/>
      <c r="L110" s="108"/>
    </row>
    <row r="111" spans="1:12" s="109" customFormat="1" ht="12.75">
      <c r="A111" s="124"/>
      <c r="F111" s="108"/>
      <c r="G111" s="108"/>
      <c r="H111" s="108"/>
      <c r="I111" s="108"/>
      <c r="J111" s="108"/>
      <c r="K111" s="108"/>
      <c r="L111" s="108"/>
    </row>
    <row r="112" spans="1:12" s="109" customFormat="1" ht="12.75">
      <c r="A112" s="124"/>
      <c r="F112" s="108"/>
      <c r="G112" s="108"/>
      <c r="H112" s="108"/>
      <c r="I112" s="108"/>
      <c r="J112" s="108"/>
      <c r="K112" s="108"/>
      <c r="L112" s="108"/>
    </row>
    <row r="113" spans="1:12" s="109" customFormat="1" ht="12.75">
      <c r="A113" s="124"/>
      <c r="F113" s="108"/>
      <c r="G113" s="108"/>
      <c r="H113" s="108"/>
      <c r="I113" s="108"/>
      <c r="J113" s="108"/>
      <c r="K113" s="108"/>
      <c r="L113" s="108"/>
    </row>
    <row r="114" spans="1:12" s="109" customFormat="1" ht="12.75">
      <c r="A114" s="124"/>
      <c r="F114" s="108"/>
      <c r="G114" s="108"/>
      <c r="H114" s="108"/>
      <c r="I114" s="108"/>
      <c r="J114" s="108"/>
      <c r="K114" s="108"/>
      <c r="L114" s="108"/>
    </row>
    <row r="115" spans="1:12" s="109" customFormat="1" ht="12.75">
      <c r="A115" s="124"/>
      <c r="F115" s="108"/>
      <c r="G115" s="108"/>
      <c r="H115" s="108"/>
      <c r="I115" s="108"/>
      <c r="J115" s="108"/>
      <c r="K115" s="108"/>
      <c r="L115" s="108"/>
    </row>
    <row r="116" spans="1:12" s="109" customFormat="1" ht="12.75">
      <c r="A116" s="124"/>
      <c r="F116" s="108"/>
      <c r="G116" s="108"/>
      <c r="H116" s="108"/>
      <c r="I116" s="108"/>
      <c r="J116" s="108"/>
      <c r="K116" s="108"/>
      <c r="L116" s="108"/>
    </row>
    <row r="117" spans="1:12" s="109" customFormat="1" ht="12.75">
      <c r="A117" s="124"/>
      <c r="F117" s="108"/>
      <c r="G117" s="108"/>
      <c r="H117" s="108"/>
      <c r="I117" s="108"/>
      <c r="J117" s="108"/>
      <c r="K117" s="108"/>
      <c r="L117" s="108"/>
    </row>
    <row r="118" spans="1:12" s="109" customFormat="1" ht="12.75">
      <c r="A118" s="124"/>
      <c r="F118" s="108"/>
      <c r="G118" s="108"/>
      <c r="H118" s="108"/>
      <c r="I118" s="108"/>
      <c r="J118" s="108"/>
      <c r="K118" s="108"/>
      <c r="L118" s="108"/>
    </row>
    <row r="119" spans="1:12" s="109" customFormat="1" ht="12.75">
      <c r="A119" s="124"/>
      <c r="F119" s="108"/>
      <c r="G119" s="108"/>
      <c r="H119" s="108"/>
      <c r="I119" s="108"/>
      <c r="J119" s="108"/>
      <c r="K119" s="108"/>
      <c r="L119" s="108"/>
    </row>
    <row r="120" spans="1:12" s="109" customFormat="1" ht="12.75">
      <c r="A120" s="124"/>
      <c r="F120" s="108"/>
      <c r="G120" s="108"/>
      <c r="H120" s="108"/>
      <c r="I120" s="108"/>
      <c r="J120" s="108"/>
      <c r="K120" s="108"/>
      <c r="L120" s="108"/>
    </row>
    <row r="121" spans="1:12" s="109" customFormat="1" ht="12.75">
      <c r="A121" s="124"/>
      <c r="F121" s="108"/>
      <c r="G121" s="108"/>
      <c r="H121" s="108"/>
      <c r="I121" s="108"/>
      <c r="J121" s="108"/>
      <c r="K121" s="108"/>
      <c r="L121" s="108"/>
    </row>
    <row r="122" spans="1:12" s="109" customFormat="1" ht="12.75">
      <c r="A122" s="124"/>
      <c r="F122" s="108"/>
      <c r="G122" s="108"/>
      <c r="H122" s="108"/>
      <c r="I122" s="108"/>
      <c r="J122" s="108"/>
      <c r="K122" s="108"/>
      <c r="L122" s="108"/>
    </row>
    <row r="123" spans="1:12" s="109" customFormat="1" ht="12.75">
      <c r="A123" s="124"/>
      <c r="F123" s="108"/>
      <c r="G123" s="108"/>
      <c r="H123" s="108"/>
      <c r="I123" s="108"/>
      <c r="J123" s="108"/>
      <c r="K123" s="108"/>
      <c r="L123" s="108"/>
    </row>
    <row r="124" spans="1:12" s="109" customFormat="1" ht="12.75">
      <c r="A124" s="124"/>
      <c r="F124" s="108"/>
      <c r="G124" s="108"/>
      <c r="H124" s="108"/>
      <c r="I124" s="108"/>
      <c r="J124" s="108"/>
      <c r="K124" s="108"/>
      <c r="L124" s="108"/>
    </row>
    <row r="125" spans="1:12" s="109" customFormat="1" ht="12.75">
      <c r="A125" s="124"/>
      <c r="F125" s="108"/>
      <c r="G125" s="108"/>
      <c r="H125" s="108"/>
      <c r="I125" s="108"/>
      <c r="J125" s="108"/>
      <c r="K125" s="108"/>
      <c r="L125" s="108"/>
    </row>
    <row r="126" spans="1:12" s="109" customFormat="1" ht="12.75">
      <c r="A126" s="124"/>
      <c r="F126" s="108"/>
      <c r="G126" s="108"/>
      <c r="H126" s="108"/>
      <c r="I126" s="108"/>
      <c r="J126" s="108"/>
      <c r="K126" s="108"/>
      <c r="L126" s="108"/>
    </row>
    <row r="127" spans="1:12" s="109" customFormat="1" ht="12.75">
      <c r="A127" s="124"/>
      <c r="F127" s="108"/>
      <c r="G127" s="108"/>
      <c r="H127" s="108"/>
      <c r="I127" s="108"/>
      <c r="J127" s="108"/>
      <c r="K127" s="108"/>
      <c r="L127" s="108"/>
    </row>
    <row r="128" spans="1:12" s="109" customFormat="1" ht="12.75">
      <c r="A128" s="124"/>
      <c r="F128" s="108"/>
      <c r="G128" s="108"/>
      <c r="H128" s="108"/>
      <c r="I128" s="108"/>
      <c r="J128" s="108"/>
      <c r="K128" s="108"/>
      <c r="L128" s="108"/>
    </row>
    <row r="129" spans="1:12" s="109" customFormat="1" ht="12.75">
      <c r="A129" s="124"/>
      <c r="F129" s="108"/>
      <c r="G129" s="108"/>
      <c r="H129" s="108"/>
      <c r="I129" s="108"/>
      <c r="J129" s="108"/>
      <c r="K129" s="108"/>
      <c r="L129" s="108"/>
    </row>
    <row r="130" spans="1:12" s="109" customFormat="1" ht="12.75">
      <c r="A130" s="124"/>
      <c r="F130" s="108"/>
      <c r="G130" s="108"/>
      <c r="H130" s="108"/>
      <c r="I130" s="108"/>
      <c r="J130" s="108"/>
      <c r="K130" s="108"/>
      <c r="L130" s="108"/>
    </row>
    <row r="131" spans="1:12" s="109" customFormat="1" ht="12.75">
      <c r="A131" s="124"/>
      <c r="F131" s="108"/>
      <c r="G131" s="108"/>
      <c r="H131" s="108"/>
      <c r="I131" s="108"/>
      <c r="J131" s="108"/>
      <c r="K131" s="108"/>
      <c r="L131" s="108"/>
    </row>
    <row r="132" spans="1:12" s="109" customFormat="1" ht="12.75">
      <c r="A132" s="124"/>
      <c r="F132" s="108"/>
      <c r="G132" s="108"/>
      <c r="H132" s="108"/>
      <c r="I132" s="108"/>
      <c r="J132" s="108"/>
      <c r="K132" s="108"/>
      <c r="L132" s="108"/>
    </row>
    <row r="133" spans="1:12" s="109" customFormat="1" ht="12.75">
      <c r="A133" s="124"/>
      <c r="F133" s="108"/>
      <c r="G133" s="108"/>
      <c r="H133" s="108"/>
      <c r="I133" s="108"/>
      <c r="J133" s="108"/>
      <c r="K133" s="108"/>
      <c r="L133" s="108"/>
    </row>
    <row r="134" spans="1:12" s="109" customFormat="1" ht="12.75">
      <c r="A134" s="124"/>
      <c r="F134" s="108"/>
      <c r="G134" s="108"/>
      <c r="H134" s="108"/>
      <c r="I134" s="108"/>
      <c r="J134" s="108"/>
      <c r="K134" s="108"/>
      <c r="L134" s="108"/>
    </row>
    <row r="135" spans="1:12" s="109" customFormat="1" ht="12.75">
      <c r="A135" s="124"/>
      <c r="F135" s="108"/>
      <c r="G135" s="108"/>
      <c r="H135" s="108"/>
      <c r="I135" s="108"/>
      <c r="J135" s="108"/>
      <c r="K135" s="108"/>
      <c r="L135" s="108"/>
    </row>
    <row r="136" spans="1:12" s="109" customFormat="1" ht="12.75">
      <c r="A136" s="124"/>
      <c r="F136" s="108"/>
      <c r="G136" s="108"/>
      <c r="H136" s="108"/>
      <c r="I136" s="108"/>
      <c r="J136" s="108"/>
      <c r="K136" s="108"/>
      <c r="L136" s="108"/>
    </row>
    <row r="137" spans="1:12" s="109" customFormat="1" ht="12.75">
      <c r="A137" s="124"/>
      <c r="F137" s="108"/>
      <c r="G137" s="108"/>
      <c r="H137" s="108"/>
      <c r="I137" s="108"/>
      <c r="J137" s="108"/>
      <c r="K137" s="108"/>
      <c r="L137" s="108"/>
    </row>
    <row r="138" spans="1:12" s="109" customFormat="1" ht="12.75">
      <c r="A138" s="124"/>
      <c r="F138" s="108"/>
      <c r="G138" s="108"/>
      <c r="H138" s="108"/>
      <c r="I138" s="108"/>
      <c r="J138" s="108"/>
      <c r="K138" s="108"/>
      <c r="L138" s="108"/>
    </row>
    <row r="139" spans="1:12" s="109" customFormat="1" ht="12.75">
      <c r="A139" s="124"/>
      <c r="F139" s="108"/>
      <c r="G139" s="108"/>
      <c r="H139" s="108"/>
      <c r="I139" s="108"/>
      <c r="J139" s="108"/>
      <c r="K139" s="108"/>
      <c r="L139" s="108"/>
    </row>
    <row r="140" spans="1:12" s="109" customFormat="1" ht="12.75">
      <c r="A140" s="124"/>
      <c r="F140" s="108"/>
      <c r="G140" s="108"/>
      <c r="H140" s="108"/>
      <c r="I140" s="108"/>
      <c r="J140" s="108"/>
      <c r="K140" s="108"/>
      <c r="L140" s="108"/>
    </row>
    <row r="141" spans="1:12" s="109" customFormat="1" ht="12.75">
      <c r="A141" s="124"/>
      <c r="F141" s="108"/>
      <c r="G141" s="108"/>
      <c r="H141" s="108"/>
      <c r="I141" s="108"/>
      <c r="J141" s="108"/>
      <c r="K141" s="108"/>
      <c r="L141" s="108"/>
    </row>
    <row r="142" spans="1:12" s="109" customFormat="1" ht="12.75">
      <c r="A142" s="124"/>
      <c r="F142" s="108"/>
      <c r="G142" s="108"/>
      <c r="H142" s="108"/>
      <c r="I142" s="108"/>
      <c r="J142" s="108"/>
      <c r="K142" s="108"/>
      <c r="L142" s="108"/>
    </row>
    <row r="143" spans="1:12" s="109" customFormat="1" ht="12.75">
      <c r="A143" s="124"/>
      <c r="F143" s="108"/>
      <c r="G143" s="108"/>
      <c r="H143" s="108"/>
      <c r="I143" s="108"/>
      <c r="J143" s="108"/>
      <c r="K143" s="108"/>
      <c r="L143" s="108"/>
    </row>
    <row r="144" spans="1:12" s="109" customFormat="1" ht="12.75">
      <c r="A144" s="124"/>
      <c r="F144" s="108"/>
      <c r="G144" s="108"/>
      <c r="H144" s="108"/>
      <c r="I144" s="108"/>
      <c r="J144" s="108"/>
      <c r="K144" s="108"/>
      <c r="L144" s="108"/>
    </row>
    <row r="145" spans="1:12" s="109" customFormat="1" ht="12.75">
      <c r="A145" s="124"/>
      <c r="F145" s="108"/>
      <c r="G145" s="108"/>
      <c r="H145" s="108"/>
      <c r="I145" s="108"/>
      <c r="J145" s="108"/>
      <c r="K145" s="108"/>
      <c r="L145" s="108"/>
    </row>
    <row r="146" spans="1:12" s="109" customFormat="1" ht="12.75">
      <c r="A146" s="124"/>
      <c r="F146" s="108"/>
      <c r="G146" s="108"/>
      <c r="H146" s="108"/>
      <c r="I146" s="108"/>
      <c r="J146" s="108"/>
      <c r="K146" s="108"/>
      <c r="L146" s="108"/>
    </row>
    <row r="147" spans="1:12" s="109" customFormat="1" ht="12.75">
      <c r="A147" s="124"/>
      <c r="F147" s="108"/>
      <c r="G147" s="108"/>
      <c r="H147" s="108"/>
      <c r="I147" s="108"/>
      <c r="J147" s="108"/>
      <c r="K147" s="108"/>
      <c r="L147" s="108"/>
    </row>
    <row r="148" spans="1:12" s="109" customFormat="1" ht="12.75">
      <c r="A148" s="124"/>
      <c r="F148" s="108"/>
      <c r="G148" s="108"/>
      <c r="H148" s="108"/>
      <c r="I148" s="108"/>
      <c r="J148" s="108"/>
      <c r="K148" s="108"/>
      <c r="L148" s="108"/>
    </row>
    <row r="149" spans="1:12" s="109" customFormat="1" ht="12.75">
      <c r="A149" s="124"/>
      <c r="F149" s="108"/>
      <c r="G149" s="108"/>
      <c r="H149" s="108"/>
      <c r="I149" s="108"/>
      <c r="J149" s="108"/>
      <c r="K149" s="108"/>
      <c r="L149" s="108"/>
    </row>
    <row r="150" spans="1:12" s="109" customFormat="1" ht="12.75">
      <c r="A150" s="124"/>
      <c r="F150" s="108"/>
      <c r="G150" s="108"/>
      <c r="H150" s="108"/>
      <c r="I150" s="108"/>
      <c r="J150" s="108"/>
      <c r="K150" s="108"/>
      <c r="L150" s="108"/>
    </row>
    <row r="151" spans="1:12" s="109" customFormat="1" ht="12.75">
      <c r="A151" s="124"/>
      <c r="F151" s="108"/>
      <c r="G151" s="108"/>
      <c r="H151" s="108"/>
      <c r="I151" s="108"/>
      <c r="J151" s="108"/>
      <c r="K151" s="108"/>
      <c r="L151" s="108"/>
    </row>
    <row r="152" spans="1:12" s="109" customFormat="1" ht="12.75">
      <c r="A152" s="124"/>
      <c r="F152" s="108"/>
      <c r="G152" s="108"/>
      <c r="H152" s="108"/>
      <c r="I152" s="108"/>
      <c r="J152" s="108"/>
      <c r="K152" s="108"/>
      <c r="L152" s="108"/>
    </row>
    <row r="153" spans="1:12" s="109" customFormat="1" ht="12.75">
      <c r="A153" s="124"/>
      <c r="F153" s="108"/>
      <c r="G153" s="108"/>
      <c r="H153" s="108"/>
      <c r="I153" s="108"/>
      <c r="J153" s="108"/>
      <c r="K153" s="108"/>
      <c r="L153" s="108"/>
    </row>
    <row r="154" spans="1:12" s="109" customFormat="1" ht="12.75">
      <c r="A154" s="124"/>
      <c r="F154" s="108"/>
      <c r="G154" s="108"/>
      <c r="H154" s="108"/>
      <c r="I154" s="108"/>
      <c r="J154" s="108"/>
      <c r="K154" s="108"/>
      <c r="L154" s="108"/>
    </row>
    <row r="155" spans="1:12" s="109" customFormat="1" ht="12.75">
      <c r="A155" s="124"/>
      <c r="F155" s="108"/>
      <c r="G155" s="108"/>
      <c r="H155" s="108"/>
      <c r="I155" s="108"/>
      <c r="J155" s="108"/>
      <c r="K155" s="108"/>
      <c r="L155" s="108"/>
    </row>
    <row r="156" spans="1:12" s="109" customFormat="1" ht="12.75">
      <c r="A156" s="124"/>
      <c r="F156" s="108"/>
      <c r="G156" s="108"/>
      <c r="H156" s="108"/>
      <c r="I156" s="108"/>
      <c r="J156" s="108"/>
      <c r="K156" s="108"/>
      <c r="L156" s="108"/>
    </row>
    <row r="157" spans="1:12" s="109" customFormat="1" ht="12.75">
      <c r="A157" s="124"/>
      <c r="F157" s="108"/>
      <c r="G157" s="108"/>
      <c r="H157" s="108"/>
      <c r="I157" s="108"/>
      <c r="J157" s="108"/>
      <c r="K157" s="108"/>
      <c r="L157" s="108"/>
    </row>
    <row r="158" spans="1:12" s="109" customFormat="1" ht="12.75">
      <c r="A158" s="124"/>
      <c r="F158" s="108"/>
      <c r="G158" s="108"/>
      <c r="H158" s="108"/>
      <c r="I158" s="108"/>
      <c r="J158" s="108"/>
      <c r="K158" s="108"/>
      <c r="L158" s="108"/>
    </row>
    <row r="159" spans="1:12" s="109" customFormat="1" ht="12.75">
      <c r="A159" s="124"/>
      <c r="F159" s="108"/>
      <c r="G159" s="108"/>
      <c r="H159" s="108"/>
      <c r="I159" s="108"/>
      <c r="J159" s="108"/>
      <c r="K159" s="108"/>
      <c r="L159" s="108"/>
    </row>
    <row r="160" spans="1:12" s="109" customFormat="1" ht="12.75">
      <c r="A160" s="124"/>
      <c r="F160" s="108"/>
      <c r="G160" s="108"/>
      <c r="H160" s="108"/>
      <c r="I160" s="108"/>
      <c r="J160" s="108"/>
      <c r="K160" s="108"/>
      <c r="L160" s="108"/>
    </row>
    <row r="161" spans="1:12" s="109" customFormat="1" ht="12.75">
      <c r="A161" s="124"/>
      <c r="F161" s="108"/>
      <c r="G161" s="108"/>
      <c r="H161" s="108"/>
      <c r="I161" s="108"/>
      <c r="J161" s="108"/>
      <c r="K161" s="108"/>
      <c r="L161" s="108"/>
    </row>
    <row r="162" spans="1:12" s="109" customFormat="1" ht="12.75">
      <c r="A162" s="124"/>
      <c r="F162" s="108"/>
      <c r="G162" s="108"/>
      <c r="H162" s="108"/>
      <c r="I162" s="108"/>
      <c r="J162" s="108"/>
      <c r="K162" s="108"/>
      <c r="L162" s="108"/>
    </row>
    <row r="163" spans="1:12" s="109" customFormat="1" ht="12.75">
      <c r="A163" s="124"/>
      <c r="F163" s="108"/>
      <c r="G163" s="108"/>
      <c r="H163" s="108"/>
      <c r="I163" s="108"/>
      <c r="J163" s="108"/>
      <c r="K163" s="108"/>
      <c r="L163" s="108"/>
    </row>
    <row r="164" spans="1:12" s="109" customFormat="1" ht="12.75">
      <c r="A164" s="124"/>
      <c r="F164" s="108"/>
      <c r="G164" s="108"/>
      <c r="H164" s="108"/>
      <c r="I164" s="108"/>
      <c r="J164" s="108"/>
      <c r="K164" s="108"/>
      <c r="L164" s="108"/>
    </row>
    <row r="165" spans="1:12" s="109" customFormat="1" ht="12.75">
      <c r="A165" s="124"/>
      <c r="F165" s="108"/>
      <c r="G165" s="108"/>
      <c r="H165" s="108"/>
      <c r="I165" s="108"/>
      <c r="J165" s="108"/>
      <c r="K165" s="108"/>
      <c r="L165" s="108"/>
    </row>
    <row r="166" spans="1:12" s="109" customFormat="1" ht="12.75">
      <c r="A166" s="124"/>
      <c r="F166" s="108"/>
      <c r="G166" s="108"/>
      <c r="H166" s="108"/>
      <c r="I166" s="108"/>
      <c r="J166" s="108"/>
      <c r="K166" s="108"/>
      <c r="L166" s="108"/>
    </row>
    <row r="167" spans="1:12" s="109" customFormat="1" ht="12.75">
      <c r="A167" s="124"/>
      <c r="F167" s="108"/>
      <c r="G167" s="108"/>
      <c r="H167" s="108"/>
      <c r="I167" s="108"/>
      <c r="J167" s="108"/>
      <c r="K167" s="108"/>
      <c r="L167" s="108"/>
    </row>
    <row r="168" spans="1:12" s="109" customFormat="1" ht="12.75">
      <c r="A168" s="124"/>
      <c r="F168" s="108"/>
      <c r="G168" s="108"/>
      <c r="H168" s="108"/>
      <c r="I168" s="108"/>
      <c r="J168" s="108"/>
      <c r="K168" s="108"/>
      <c r="L168" s="108"/>
    </row>
    <row r="169" spans="1:12" s="109" customFormat="1" ht="12.75">
      <c r="A169" s="124"/>
      <c r="F169" s="108"/>
      <c r="G169" s="108"/>
      <c r="H169" s="108"/>
      <c r="I169" s="108"/>
      <c r="J169" s="108"/>
      <c r="K169" s="108"/>
      <c r="L169" s="108"/>
    </row>
    <row r="170" spans="1:12" s="109" customFormat="1" ht="12.75">
      <c r="A170" s="124"/>
      <c r="F170" s="108"/>
      <c r="G170" s="108"/>
      <c r="H170" s="108"/>
      <c r="I170" s="108"/>
      <c r="J170" s="108"/>
      <c r="K170" s="108"/>
      <c r="L170" s="108"/>
    </row>
    <row r="171" spans="1:12" s="109" customFormat="1" ht="12.75">
      <c r="A171" s="124"/>
      <c r="F171" s="108"/>
      <c r="G171" s="108"/>
      <c r="H171" s="108"/>
      <c r="I171" s="108"/>
      <c r="J171" s="108"/>
      <c r="K171" s="108"/>
      <c r="L171" s="108"/>
    </row>
    <row r="172" spans="1:12" s="109" customFormat="1" ht="12.75">
      <c r="A172" s="124"/>
      <c r="F172" s="108"/>
      <c r="G172" s="108"/>
      <c r="H172" s="108"/>
      <c r="I172" s="108"/>
      <c r="J172" s="108"/>
      <c r="K172" s="108"/>
      <c r="L172" s="108"/>
    </row>
    <row r="173" spans="1:12" s="109" customFormat="1" ht="12.75">
      <c r="A173" s="124"/>
      <c r="F173" s="108"/>
      <c r="G173" s="108"/>
      <c r="H173" s="108"/>
      <c r="I173" s="108"/>
      <c r="J173" s="108"/>
      <c r="K173" s="108"/>
      <c r="L173" s="108"/>
    </row>
    <row r="174" spans="1:12" s="109" customFormat="1" ht="12.75">
      <c r="A174" s="124"/>
      <c r="F174" s="108"/>
      <c r="G174" s="108"/>
      <c r="H174" s="108"/>
      <c r="I174" s="108"/>
      <c r="J174" s="108"/>
      <c r="K174" s="108"/>
      <c r="L174" s="108"/>
    </row>
    <row r="175" spans="1:12" s="109" customFormat="1" ht="12.75">
      <c r="A175" s="124"/>
      <c r="F175" s="108"/>
      <c r="G175" s="108"/>
      <c r="H175" s="108"/>
      <c r="I175" s="108"/>
      <c r="J175" s="108"/>
      <c r="K175" s="108"/>
      <c r="L175" s="108"/>
    </row>
    <row r="176" spans="1:12" s="109" customFormat="1" ht="12.75">
      <c r="A176" s="124"/>
      <c r="F176" s="108"/>
      <c r="G176" s="108"/>
      <c r="H176" s="108"/>
      <c r="I176" s="108"/>
      <c r="J176" s="108"/>
      <c r="K176" s="108"/>
      <c r="L176" s="108"/>
    </row>
    <row r="177" spans="1:12" s="109" customFormat="1" ht="12.75">
      <c r="A177" s="124"/>
      <c r="F177" s="108"/>
      <c r="G177" s="108"/>
      <c r="H177" s="108"/>
      <c r="I177" s="108"/>
      <c r="J177" s="108"/>
      <c r="K177" s="108"/>
      <c r="L177" s="108"/>
    </row>
    <row r="178" spans="1:12" s="109" customFormat="1" ht="12.75">
      <c r="A178" s="124"/>
      <c r="F178" s="108"/>
      <c r="G178" s="108"/>
      <c r="H178" s="108"/>
      <c r="I178" s="108"/>
      <c r="J178" s="108"/>
      <c r="K178" s="108"/>
      <c r="L178" s="108"/>
    </row>
  </sheetData>
  <sheetProtection selectLockedCells="1" selectUnlockedCells="1"/>
  <mergeCells count="14">
    <mergeCell ref="A1:J1"/>
    <mergeCell ref="A3:A4"/>
    <mergeCell ref="B3:B4"/>
    <mergeCell ref="C3:C4"/>
    <mergeCell ref="D3:D4"/>
    <mergeCell ref="E3:E4"/>
    <mergeCell ref="F3:F4"/>
    <mergeCell ref="G3:J3"/>
    <mergeCell ref="A6:J6"/>
    <mergeCell ref="A19:J19"/>
    <mergeCell ref="C49:F49"/>
    <mergeCell ref="H49:J49"/>
    <mergeCell ref="C50:F50"/>
    <mergeCell ref="H50:J50"/>
  </mergeCells>
  <printOptions/>
  <pageMargins left="1.18125" right="0.39375" top="0.7875" bottom="0.7875" header="0.39375" footer="0.5118055555555555"/>
  <pageSetup horizontalDpi="300" verticalDpi="300" orientation="landscape" paperSize="9" scale="56"/>
  <headerFooter alignWithMargins="0">
    <oddHeader>&amp;C&amp;"Times New Roman,Обычный"&amp;14 
7&amp;R&amp;"Times New Roman,Обычный"&amp;14Продовження додатка 1
Таблиця 2</oddHead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107"/>
  <sheetViews>
    <sheetView zoomScale="75" zoomScaleNormal="75" zoomScaleSheetLayoutView="50" workbookViewId="0" topLeftCell="E59">
      <selection activeCell="H76" sqref="H76"/>
    </sheetView>
  </sheetViews>
  <sheetFormatPr defaultColWidth="9.00390625" defaultRowHeight="12.75"/>
  <cols>
    <col min="1" max="1" width="93.25390625" style="16" customWidth="1"/>
    <col min="2" max="2" width="15.00390625" style="16" customWidth="1"/>
    <col min="3" max="3" width="13.375" style="16" customWidth="1"/>
    <col min="4" max="10" width="16.00390625" style="16" customWidth="1"/>
    <col min="11" max="16384" width="9.125" style="16" customWidth="1"/>
  </cols>
  <sheetData>
    <row r="1" spans="1:10" ht="12.75">
      <c r="A1" s="42" t="s">
        <v>334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48" customHeight="1">
      <c r="A3" s="111" t="s">
        <v>55</v>
      </c>
      <c r="B3" s="44" t="s">
        <v>335</v>
      </c>
      <c r="C3" s="44" t="s">
        <v>57</v>
      </c>
      <c r="D3" s="44" t="s">
        <v>336</v>
      </c>
      <c r="E3" s="44" t="s">
        <v>337</v>
      </c>
      <c r="F3" s="43" t="s">
        <v>338</v>
      </c>
      <c r="G3" s="43" t="s">
        <v>175</v>
      </c>
      <c r="H3" s="43"/>
      <c r="I3" s="43"/>
      <c r="J3" s="43"/>
    </row>
    <row r="4" spans="1:10" ht="38.25" customHeight="1">
      <c r="A4" s="111"/>
      <c r="B4" s="44"/>
      <c r="C4" s="44"/>
      <c r="D4" s="44"/>
      <c r="E4" s="44"/>
      <c r="F4" s="43"/>
      <c r="G4" s="44" t="s">
        <v>177</v>
      </c>
      <c r="H4" s="44" t="s">
        <v>178</v>
      </c>
      <c r="I4" s="44" t="s">
        <v>179</v>
      </c>
      <c r="J4" s="44" t="s">
        <v>180</v>
      </c>
    </row>
    <row r="5" spans="1:10" ht="18" customHeight="1">
      <c r="A5" s="43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</row>
    <row r="6" spans="1:10" s="129" customFormat="1" ht="19.5" customHeight="1">
      <c r="A6" s="125" t="s">
        <v>339</v>
      </c>
      <c r="B6" s="126"/>
      <c r="C6" s="127"/>
      <c r="D6" s="127"/>
      <c r="E6" s="127"/>
      <c r="F6" s="127"/>
      <c r="G6" s="127"/>
      <c r="H6" s="127"/>
      <c r="I6" s="127"/>
      <c r="J6" s="128"/>
    </row>
    <row r="7" spans="1:10" ht="19.5" customHeight="1">
      <c r="A7" s="130" t="s">
        <v>340</v>
      </c>
      <c r="B7" s="131">
        <v>3000</v>
      </c>
      <c r="C7" s="50">
        <f>SUM(C8:C13,C17)</f>
        <v>72404</v>
      </c>
      <c r="D7" s="50">
        <f>SUM(D8:D13,D17)</f>
        <v>69172</v>
      </c>
      <c r="E7" s="50">
        <f>SUM(E8:E13,E17)</f>
        <v>73542</v>
      </c>
      <c r="F7" s="75">
        <f>SUM(G7:J7)</f>
        <v>77392</v>
      </c>
      <c r="G7" s="50">
        <f>SUM(G8:G13,G17)</f>
        <v>16514</v>
      </c>
      <c r="H7" s="50">
        <f>SUM(H8:H13,H17)</f>
        <v>18713</v>
      </c>
      <c r="I7" s="50">
        <f>SUM(I8:I13,I17)</f>
        <v>24713</v>
      </c>
      <c r="J7" s="50">
        <f>SUM(J8:J13,J17)</f>
        <v>17452</v>
      </c>
    </row>
    <row r="8" spans="1:10" ht="19.5" customHeight="1">
      <c r="A8" s="55" t="s">
        <v>341</v>
      </c>
      <c r="B8" s="32">
        <v>3010</v>
      </c>
      <c r="C8" s="47">
        <v>29511</v>
      </c>
      <c r="D8" s="47">
        <v>35044</v>
      </c>
      <c r="E8" s="47">
        <v>37407</v>
      </c>
      <c r="F8" s="72">
        <f>SUM(G8:J8)</f>
        <v>39249</v>
      </c>
      <c r="G8" s="47">
        <v>8369</v>
      </c>
      <c r="H8" s="47">
        <v>9494</v>
      </c>
      <c r="I8" s="47">
        <v>12537</v>
      </c>
      <c r="J8" s="47">
        <v>8849</v>
      </c>
    </row>
    <row r="9" spans="1:10" ht="19.5" customHeight="1">
      <c r="A9" s="55" t="s">
        <v>342</v>
      </c>
      <c r="B9" s="32">
        <v>3020</v>
      </c>
      <c r="C9" s="47"/>
      <c r="D9" s="47"/>
      <c r="E9" s="47"/>
      <c r="F9" s="72">
        <f>SUM(G9:J9)</f>
        <v>0</v>
      </c>
      <c r="G9" s="47"/>
      <c r="H9" s="47"/>
      <c r="I9" s="47"/>
      <c r="J9" s="47"/>
    </row>
    <row r="10" spans="1:10" ht="19.5" customHeight="1">
      <c r="A10" s="55" t="s">
        <v>343</v>
      </c>
      <c r="B10" s="32">
        <v>3021</v>
      </c>
      <c r="C10" s="47"/>
      <c r="D10" s="47"/>
      <c r="E10" s="47"/>
      <c r="F10" s="72">
        <f>SUM(G10:J10)</f>
        <v>0</v>
      </c>
      <c r="G10" s="47"/>
      <c r="H10" s="47"/>
      <c r="I10" s="47"/>
      <c r="J10" s="47"/>
    </row>
    <row r="11" spans="1:10" ht="19.5" customHeight="1">
      <c r="A11" s="55" t="s">
        <v>344</v>
      </c>
      <c r="B11" s="32">
        <v>3030</v>
      </c>
      <c r="C11" s="47">
        <v>14737</v>
      </c>
      <c r="D11" s="47">
        <v>650</v>
      </c>
      <c r="E11" s="47">
        <v>400</v>
      </c>
      <c r="F11" s="72">
        <f>SUM(G11:J11)</f>
        <v>650</v>
      </c>
      <c r="G11" s="47">
        <v>150</v>
      </c>
      <c r="H11" s="47">
        <v>150</v>
      </c>
      <c r="I11" s="47">
        <v>200</v>
      </c>
      <c r="J11" s="47">
        <v>150</v>
      </c>
    </row>
    <row r="12" spans="1:10" ht="12.75">
      <c r="A12" s="55" t="s">
        <v>345</v>
      </c>
      <c r="B12" s="32">
        <v>3040</v>
      </c>
      <c r="C12" s="47">
        <v>27706</v>
      </c>
      <c r="D12" s="47">
        <v>32983</v>
      </c>
      <c r="E12" s="47">
        <v>35207</v>
      </c>
      <c r="F12" s="72">
        <f>SUM(G12:J12)</f>
        <v>36939</v>
      </c>
      <c r="G12" s="47">
        <v>7877</v>
      </c>
      <c r="H12" s="47">
        <v>8935</v>
      </c>
      <c r="I12" s="47">
        <v>11799</v>
      </c>
      <c r="J12" s="47">
        <v>8328</v>
      </c>
    </row>
    <row r="13" spans="1:10" ht="12.75">
      <c r="A13" s="55" t="s">
        <v>346</v>
      </c>
      <c r="B13" s="32">
        <v>3050</v>
      </c>
      <c r="C13" s="72">
        <f>SUM(C14:C16)</f>
        <v>0</v>
      </c>
      <c r="D13" s="72">
        <f>SUM(D14:D16)</f>
        <v>0</v>
      </c>
      <c r="E13" s="72">
        <f>SUM(E14:E16)</f>
        <v>0</v>
      </c>
      <c r="F13" s="72">
        <f>SUM(G13:J13)</f>
        <v>0</v>
      </c>
      <c r="G13" s="72">
        <f>SUM(G14:G16)</f>
        <v>0</v>
      </c>
      <c r="H13" s="72">
        <f>SUM(H14:H16)</f>
        <v>0</v>
      </c>
      <c r="I13" s="72">
        <f>SUM(I14:I16)</f>
        <v>0</v>
      </c>
      <c r="J13" s="72">
        <f>SUM(J14:J16)</f>
        <v>0</v>
      </c>
    </row>
    <row r="14" spans="1:10" ht="19.5" customHeight="1">
      <c r="A14" s="55" t="s">
        <v>347</v>
      </c>
      <c r="B14" s="32">
        <v>3051</v>
      </c>
      <c r="C14" s="47"/>
      <c r="D14" s="47"/>
      <c r="E14" s="47"/>
      <c r="F14" s="72">
        <f>SUM(G14:J14)</f>
        <v>0</v>
      </c>
      <c r="G14" s="47"/>
      <c r="H14" s="47"/>
      <c r="I14" s="47"/>
      <c r="J14" s="47"/>
    </row>
    <row r="15" spans="1:10" ht="19.5" customHeight="1">
      <c r="A15" s="55" t="s">
        <v>348</v>
      </c>
      <c r="B15" s="32">
        <v>3052</v>
      </c>
      <c r="C15" s="47"/>
      <c r="D15" s="47"/>
      <c r="E15" s="47"/>
      <c r="F15" s="72">
        <f>SUM(G15:J15)</f>
        <v>0</v>
      </c>
      <c r="G15" s="47"/>
      <c r="H15" s="47"/>
      <c r="I15" s="47"/>
      <c r="J15" s="47"/>
    </row>
    <row r="16" spans="1:10" ht="19.5" customHeight="1">
      <c r="A16" s="55" t="s">
        <v>349</v>
      </c>
      <c r="B16" s="32">
        <v>3053</v>
      </c>
      <c r="C16" s="47"/>
      <c r="D16" s="47"/>
      <c r="E16" s="47"/>
      <c r="F16" s="72">
        <f>SUM(G16:J16)</f>
        <v>0</v>
      </c>
      <c r="G16" s="47"/>
      <c r="H16" s="47"/>
      <c r="I16" s="47"/>
      <c r="J16" s="47"/>
    </row>
    <row r="17" spans="1:10" ht="19.5" customHeight="1">
      <c r="A17" s="55" t="s">
        <v>350</v>
      </c>
      <c r="B17" s="32">
        <v>3060</v>
      </c>
      <c r="C17" s="47">
        <v>450</v>
      </c>
      <c r="D17" s="47">
        <v>495</v>
      </c>
      <c r="E17" s="47">
        <v>528</v>
      </c>
      <c r="F17" s="72">
        <f>SUM(G17:J17)</f>
        <v>554</v>
      </c>
      <c r="G17" s="47">
        <v>118</v>
      </c>
      <c r="H17" s="47">
        <v>134</v>
      </c>
      <c r="I17" s="47">
        <v>177</v>
      </c>
      <c r="J17" s="47">
        <v>125</v>
      </c>
    </row>
    <row r="18" spans="1:10" ht="19.5" customHeight="1">
      <c r="A18" s="89" t="s">
        <v>351</v>
      </c>
      <c r="B18" s="56">
        <v>3100</v>
      </c>
      <c r="C18" s="50">
        <f>SUM(C19:C21,C25,C35,C36)</f>
        <v>-71563</v>
      </c>
      <c r="D18" s="50">
        <f>SUM(D19:D21,D25,D35,D36)</f>
        <v>-68667</v>
      </c>
      <c r="E18" s="50">
        <f>SUM(E19:E21,E25,E35,E36)</f>
        <v>-72542</v>
      </c>
      <c r="F18" s="75">
        <f>SUM(G18:J18)</f>
        <v>-78391.6</v>
      </c>
      <c r="G18" s="50">
        <f>SUM(G19:G21,G25,G35,G36)</f>
        <v>-17839.4</v>
      </c>
      <c r="H18" s="50">
        <f>SUM(H19:H21,H25,H35,H36)</f>
        <v>-18995.4</v>
      </c>
      <c r="I18" s="50">
        <f>SUM(I19:I21,I25,I35,I36)</f>
        <v>-21531.4</v>
      </c>
      <c r="J18" s="50">
        <f>SUM(J19:J21,J25,J35,J36)</f>
        <v>-20025.4</v>
      </c>
    </row>
    <row r="19" spans="1:10" ht="19.5" customHeight="1">
      <c r="A19" s="55" t="s">
        <v>352</v>
      </c>
      <c r="B19" s="32">
        <v>3110</v>
      </c>
      <c r="C19" s="47">
        <v>-31665</v>
      </c>
      <c r="D19" s="47">
        <v>-28568</v>
      </c>
      <c r="E19" s="47">
        <v>-32160</v>
      </c>
      <c r="F19" s="72">
        <f>SUM(G19:J19)</f>
        <v>-32251</v>
      </c>
      <c r="G19" s="47">
        <v>-7171</v>
      </c>
      <c r="H19" s="47">
        <v>-8068</v>
      </c>
      <c r="I19" s="47">
        <v>-9439</v>
      </c>
      <c r="J19" s="47">
        <v>-7573</v>
      </c>
    </row>
    <row r="20" spans="1:10" ht="19.5" customHeight="1">
      <c r="A20" s="55" t="s">
        <v>353</v>
      </c>
      <c r="B20" s="32">
        <v>3120</v>
      </c>
      <c r="C20" s="47">
        <v>-14862</v>
      </c>
      <c r="D20" s="47">
        <v>-21207</v>
      </c>
      <c r="E20" s="47">
        <v>-22339</v>
      </c>
      <c r="F20" s="72">
        <f>SUM(G20:J20)</f>
        <v>-25461</v>
      </c>
      <c r="G20" s="47">
        <v>-5867</v>
      </c>
      <c r="H20" s="47">
        <v>-6001</v>
      </c>
      <c r="I20" s="47">
        <v>-6429</v>
      </c>
      <c r="J20" s="47">
        <v>-7164</v>
      </c>
    </row>
    <row r="21" spans="1:10" ht="19.5" customHeight="1">
      <c r="A21" s="55" t="s">
        <v>354</v>
      </c>
      <c r="B21" s="32">
        <v>3130</v>
      </c>
      <c r="C21" s="72">
        <f>SUM(C22:C24)</f>
        <v>0</v>
      </c>
      <c r="D21" s="72">
        <f>SUM(D22:D24)</f>
        <v>0</v>
      </c>
      <c r="E21" s="72">
        <f>SUM(E22:E24)</f>
        <v>0</v>
      </c>
      <c r="F21" s="72">
        <f>SUM(G21:J21)</f>
        <v>0</v>
      </c>
      <c r="G21" s="72">
        <f>SUM(G22:G24)</f>
        <v>0</v>
      </c>
      <c r="H21" s="72">
        <f>SUM(H22:H24)</f>
        <v>0</v>
      </c>
      <c r="I21" s="72">
        <f>SUM(I22:I24)</f>
        <v>0</v>
      </c>
      <c r="J21" s="72">
        <f>SUM(J22:J24)</f>
        <v>0</v>
      </c>
    </row>
    <row r="22" spans="1:10" ht="19.5" customHeight="1">
      <c r="A22" s="55" t="s">
        <v>347</v>
      </c>
      <c r="B22" s="32">
        <v>3131</v>
      </c>
      <c r="C22" s="47" t="s">
        <v>200</v>
      </c>
      <c r="D22" s="47" t="s">
        <v>200</v>
      </c>
      <c r="E22" s="47" t="s">
        <v>200</v>
      </c>
      <c r="F22" s="72">
        <f>SUM(G22:J22)</f>
        <v>0</v>
      </c>
      <c r="G22" s="47" t="s">
        <v>200</v>
      </c>
      <c r="H22" s="47" t="s">
        <v>200</v>
      </c>
      <c r="I22" s="47" t="s">
        <v>200</v>
      </c>
      <c r="J22" s="47" t="s">
        <v>200</v>
      </c>
    </row>
    <row r="23" spans="1:10" ht="19.5" customHeight="1">
      <c r="A23" s="55" t="s">
        <v>348</v>
      </c>
      <c r="B23" s="32">
        <v>3132</v>
      </c>
      <c r="C23" s="47" t="s">
        <v>200</v>
      </c>
      <c r="D23" s="47" t="s">
        <v>200</v>
      </c>
      <c r="E23" s="47" t="s">
        <v>200</v>
      </c>
      <c r="F23" s="72">
        <f>SUM(G23:J23)</f>
        <v>0</v>
      </c>
      <c r="G23" s="47" t="s">
        <v>200</v>
      </c>
      <c r="H23" s="47" t="s">
        <v>200</v>
      </c>
      <c r="I23" s="47" t="s">
        <v>200</v>
      </c>
      <c r="J23" s="47" t="s">
        <v>200</v>
      </c>
    </row>
    <row r="24" spans="1:10" ht="19.5" customHeight="1">
      <c r="A24" s="55" t="s">
        <v>349</v>
      </c>
      <c r="B24" s="32">
        <v>3133</v>
      </c>
      <c r="C24" s="47" t="s">
        <v>200</v>
      </c>
      <c r="D24" s="47" t="s">
        <v>200</v>
      </c>
      <c r="E24" s="47" t="s">
        <v>200</v>
      </c>
      <c r="F24" s="72">
        <f>SUM(G24:J24)</f>
        <v>0</v>
      </c>
      <c r="G24" s="47" t="s">
        <v>200</v>
      </c>
      <c r="H24" s="47" t="s">
        <v>200</v>
      </c>
      <c r="I24" s="47" t="s">
        <v>200</v>
      </c>
      <c r="J24" s="47" t="s">
        <v>200</v>
      </c>
    </row>
    <row r="25" spans="1:10" ht="19.5" customHeight="1">
      <c r="A25" s="55" t="s">
        <v>355</v>
      </c>
      <c r="B25" s="32">
        <v>3140</v>
      </c>
      <c r="C25" s="72">
        <f>SUM(C26:C31,C34)</f>
        <v>-23874</v>
      </c>
      <c r="D25" s="72">
        <f>SUM(D26:D31,D34)</f>
        <v>-17211</v>
      </c>
      <c r="E25" s="72">
        <f>SUM(E26:E31,E34)</f>
        <v>-16003</v>
      </c>
      <c r="F25" s="72">
        <f>SUM(G25:J25)</f>
        <v>-19219.6</v>
      </c>
      <c r="G25" s="72">
        <f>SUM(G26:G31,G34)</f>
        <v>-4436.4</v>
      </c>
      <c r="H25" s="72">
        <f>SUM(H26:H31,H34)</f>
        <v>-4561.4</v>
      </c>
      <c r="I25" s="72">
        <f>SUM(I26:I31,I34)</f>
        <v>-5298.4</v>
      </c>
      <c r="J25" s="72">
        <f>SUM(J26:J31,J34)</f>
        <v>-4923.4</v>
      </c>
    </row>
    <row r="26" spans="1:10" ht="19.5" customHeight="1">
      <c r="A26" s="55" t="s">
        <v>93</v>
      </c>
      <c r="B26" s="32">
        <v>3141</v>
      </c>
      <c r="C26" s="47" t="s">
        <v>200</v>
      </c>
      <c r="D26" s="47" t="s">
        <v>200</v>
      </c>
      <c r="E26" s="47" t="s">
        <v>200</v>
      </c>
      <c r="F26" s="72">
        <f>SUM(G26:J26)</f>
        <v>0</v>
      </c>
      <c r="G26" s="47" t="s">
        <v>200</v>
      </c>
      <c r="H26" s="47" t="s">
        <v>200</v>
      </c>
      <c r="I26" s="47" t="s">
        <v>200</v>
      </c>
      <c r="J26" s="47" t="s">
        <v>200</v>
      </c>
    </row>
    <row r="27" spans="1:10" ht="19.5" customHeight="1">
      <c r="A27" s="55" t="s">
        <v>356</v>
      </c>
      <c r="B27" s="32">
        <v>3142</v>
      </c>
      <c r="C27" s="47">
        <v>-4227</v>
      </c>
      <c r="D27" s="47">
        <v>-4560</v>
      </c>
      <c r="E27" s="47">
        <v>-6100</v>
      </c>
      <c r="F27" s="72">
        <f>SUM(G27:J27)</f>
        <v>-6109</v>
      </c>
      <c r="G27" s="47">
        <v>-1233</v>
      </c>
      <c r="H27" s="47">
        <v>-1338</v>
      </c>
      <c r="I27" s="47">
        <v>-2011</v>
      </c>
      <c r="J27" s="47">
        <v>-1527</v>
      </c>
    </row>
    <row r="28" spans="1:10" ht="19.5" customHeight="1">
      <c r="A28" s="55" t="s">
        <v>96</v>
      </c>
      <c r="B28" s="32">
        <v>3143</v>
      </c>
      <c r="C28" s="47" t="s">
        <v>200</v>
      </c>
      <c r="D28" s="47" t="s">
        <v>200</v>
      </c>
      <c r="E28" s="47" t="s">
        <v>200</v>
      </c>
      <c r="F28" s="72">
        <f>SUM(G28:J28)</f>
        <v>0</v>
      </c>
      <c r="G28" s="47" t="s">
        <v>200</v>
      </c>
      <c r="H28" s="47" t="s">
        <v>200</v>
      </c>
      <c r="I28" s="47" t="s">
        <v>200</v>
      </c>
      <c r="J28" s="47" t="s">
        <v>200</v>
      </c>
    </row>
    <row r="29" spans="1:10" ht="19.5" customHeight="1">
      <c r="A29" s="55" t="s">
        <v>357</v>
      </c>
      <c r="B29" s="32">
        <v>3144</v>
      </c>
      <c r="C29" s="47" t="s">
        <v>200</v>
      </c>
      <c r="D29" s="47" t="s">
        <v>200</v>
      </c>
      <c r="E29" s="47" t="s">
        <v>200</v>
      </c>
      <c r="F29" s="72">
        <f>SUM(G29:J29)</f>
        <v>0</v>
      </c>
      <c r="G29" s="47" t="s">
        <v>200</v>
      </c>
      <c r="H29" s="47" t="s">
        <v>200</v>
      </c>
      <c r="I29" s="47" t="s">
        <v>200</v>
      </c>
      <c r="J29" s="47" t="s">
        <v>200</v>
      </c>
    </row>
    <row r="30" spans="1:10" ht="19.5" customHeight="1">
      <c r="A30" s="55" t="s">
        <v>315</v>
      </c>
      <c r="B30" s="32">
        <v>3145</v>
      </c>
      <c r="C30" s="47">
        <v>-2753</v>
      </c>
      <c r="D30" s="47">
        <v>-1633</v>
      </c>
      <c r="E30" s="47">
        <v>-3296</v>
      </c>
      <c r="F30" s="72">
        <f>SUM(G30:J30)</f>
        <v>-3756.6</v>
      </c>
      <c r="G30" s="47">
        <v>-865.4</v>
      </c>
      <c r="H30" s="47">
        <v>-885.4</v>
      </c>
      <c r="I30" s="47">
        <v>-948.4</v>
      </c>
      <c r="J30" s="47">
        <v>-1057.4</v>
      </c>
    </row>
    <row r="31" spans="1:10" ht="19.5" customHeight="1">
      <c r="A31" s="55" t="s">
        <v>358</v>
      </c>
      <c r="B31" s="32">
        <v>3146</v>
      </c>
      <c r="C31" s="72">
        <v>0</v>
      </c>
      <c r="D31" s="72">
        <v>0</v>
      </c>
      <c r="E31" s="72">
        <f>SUM(E32,E33)</f>
        <v>0</v>
      </c>
      <c r="F31" s="72">
        <f>SUM(G31:J31)</f>
        <v>0</v>
      </c>
      <c r="G31" s="72">
        <f>SUM(G32,G33)</f>
        <v>0</v>
      </c>
      <c r="H31" s="72">
        <f>SUM(H32,H33)</f>
        <v>0</v>
      </c>
      <c r="I31" s="72">
        <f>SUM(I32,I33)</f>
        <v>0</v>
      </c>
      <c r="J31" s="72">
        <f>SUM(J32,J33)</f>
        <v>0</v>
      </c>
    </row>
    <row r="32" spans="1:10" ht="19.5" customHeight="1">
      <c r="A32" s="55" t="s">
        <v>359</v>
      </c>
      <c r="B32" s="32" t="s">
        <v>360</v>
      </c>
      <c r="C32" s="47" t="s">
        <v>200</v>
      </c>
      <c r="D32" s="47" t="s">
        <v>200</v>
      </c>
      <c r="E32" s="47" t="s">
        <v>200</v>
      </c>
      <c r="F32" s="72">
        <f>SUM(G32:J32)</f>
        <v>0</v>
      </c>
      <c r="G32" s="47" t="s">
        <v>200</v>
      </c>
      <c r="H32" s="47" t="s">
        <v>200</v>
      </c>
      <c r="I32" s="47" t="s">
        <v>200</v>
      </c>
      <c r="J32" s="47" t="s">
        <v>200</v>
      </c>
    </row>
    <row r="33" spans="1:10" ht="12.75">
      <c r="A33" s="55" t="s">
        <v>361</v>
      </c>
      <c r="B33" s="32" t="s">
        <v>362</v>
      </c>
      <c r="C33" s="47" t="s">
        <v>200</v>
      </c>
      <c r="D33" s="47" t="s">
        <v>200</v>
      </c>
      <c r="E33" s="47" t="s">
        <v>200</v>
      </c>
      <c r="F33" s="72">
        <f>SUM(G33:J33)</f>
        <v>0</v>
      </c>
      <c r="G33" s="47" t="s">
        <v>200</v>
      </c>
      <c r="H33" s="47" t="s">
        <v>200</v>
      </c>
      <c r="I33" s="47" t="s">
        <v>200</v>
      </c>
      <c r="J33" s="47" t="s">
        <v>200</v>
      </c>
    </row>
    <row r="34" spans="1:10" ht="19.5" customHeight="1">
      <c r="A34" s="55" t="s">
        <v>363</v>
      </c>
      <c r="B34" s="32">
        <v>3150</v>
      </c>
      <c r="C34" s="47">
        <v>-16894</v>
      </c>
      <c r="D34" s="93">
        <v>-11018</v>
      </c>
      <c r="E34" s="93">
        <v>-6607</v>
      </c>
      <c r="F34" s="72">
        <f>SUM(G34:J34)</f>
        <v>-9354</v>
      </c>
      <c r="G34" s="47">
        <v>-2338</v>
      </c>
      <c r="H34" s="47">
        <v>-2338</v>
      </c>
      <c r="I34" s="47">
        <v>-2339</v>
      </c>
      <c r="J34" s="47">
        <v>-2339</v>
      </c>
    </row>
    <row r="35" spans="1:10" ht="19.5" customHeight="1">
      <c r="A35" s="55" t="s">
        <v>364</v>
      </c>
      <c r="B35" s="32">
        <v>3160</v>
      </c>
      <c r="C35" s="47" t="s">
        <v>200</v>
      </c>
      <c r="D35" s="93" t="s">
        <v>200</v>
      </c>
      <c r="E35" s="93" t="s">
        <v>200</v>
      </c>
      <c r="F35" s="72">
        <f>SUM(G35:J35)</f>
        <v>0</v>
      </c>
      <c r="G35" s="47" t="s">
        <v>200</v>
      </c>
      <c r="H35" s="47" t="s">
        <v>200</v>
      </c>
      <c r="I35" s="47" t="s">
        <v>200</v>
      </c>
      <c r="J35" s="47" t="s">
        <v>200</v>
      </c>
    </row>
    <row r="36" spans="1:10" ht="19.5" customHeight="1">
      <c r="A36" s="55" t="s">
        <v>365</v>
      </c>
      <c r="B36" s="32">
        <v>3170</v>
      </c>
      <c r="C36" s="47">
        <v>-1162</v>
      </c>
      <c r="D36" s="93">
        <v>-1681</v>
      </c>
      <c r="E36" s="93">
        <v>-2040</v>
      </c>
      <c r="F36" s="72">
        <f>SUM(G36:J36)</f>
        <v>-1460</v>
      </c>
      <c r="G36" s="47">
        <v>-365</v>
      </c>
      <c r="H36" s="47">
        <v>-365</v>
      </c>
      <c r="I36" s="47">
        <v>-365</v>
      </c>
      <c r="J36" s="47">
        <v>-365</v>
      </c>
    </row>
    <row r="37" spans="1:10" ht="19.5" customHeight="1">
      <c r="A37" s="89" t="s">
        <v>109</v>
      </c>
      <c r="B37" s="56">
        <v>3195</v>
      </c>
      <c r="C37" s="50">
        <f>SUM(C7,C18)</f>
        <v>841</v>
      </c>
      <c r="D37" s="50">
        <f>SUM(D7,D18)</f>
        <v>505</v>
      </c>
      <c r="E37" s="50">
        <f>SUM(E7,E18)</f>
        <v>1000</v>
      </c>
      <c r="F37" s="75">
        <f>SUM(G37:J37)</f>
        <v>-999.6000000000058</v>
      </c>
      <c r="G37" s="50">
        <f>SUM(G7,G18)</f>
        <v>-1325.4000000000015</v>
      </c>
      <c r="H37" s="50">
        <f>SUM(H7,H18)</f>
        <v>-282.40000000000146</v>
      </c>
      <c r="I37" s="50">
        <f>SUM(I7,I18)</f>
        <v>3181.5999999999985</v>
      </c>
      <c r="J37" s="50">
        <f>SUM(J7,J18)</f>
        <v>-2573.4000000000015</v>
      </c>
    </row>
    <row r="38" spans="1:10" ht="19.5" customHeight="1">
      <c r="A38" s="125" t="s">
        <v>366</v>
      </c>
      <c r="B38" s="126"/>
      <c r="C38" s="127"/>
      <c r="D38" s="127"/>
      <c r="E38" s="127"/>
      <c r="F38" s="127"/>
      <c r="G38" s="127"/>
      <c r="H38" s="127"/>
      <c r="I38" s="127"/>
      <c r="J38" s="128"/>
    </row>
    <row r="39" spans="1:10" ht="19.5" customHeight="1">
      <c r="A39" s="130" t="s">
        <v>367</v>
      </c>
      <c r="B39" s="131">
        <v>3200</v>
      </c>
      <c r="C39" s="50">
        <f>SUM(C40:C43)</f>
        <v>9</v>
      </c>
      <c r="D39" s="50">
        <f>SUM(D40:D43)</f>
        <v>9</v>
      </c>
      <c r="E39" s="50">
        <f>SUM(E40:E43)</f>
        <v>50</v>
      </c>
      <c r="F39" s="75">
        <f>SUM(G39:J39)</f>
        <v>0</v>
      </c>
      <c r="G39" s="50">
        <f>SUM(G40:G43)</f>
        <v>0</v>
      </c>
      <c r="H39" s="50">
        <f>SUM(H40:H43)</f>
        <v>0</v>
      </c>
      <c r="I39" s="50">
        <f>SUM(I40:I43)</f>
        <v>0</v>
      </c>
      <c r="J39" s="50">
        <f>SUM(J40:J43)</f>
        <v>0</v>
      </c>
    </row>
    <row r="40" spans="1:10" ht="19.5" customHeight="1">
      <c r="A40" s="55" t="s">
        <v>368</v>
      </c>
      <c r="B40" s="32">
        <v>3210</v>
      </c>
      <c r="C40" s="47"/>
      <c r="D40" s="47"/>
      <c r="E40" s="47"/>
      <c r="F40" s="72">
        <f>SUM(G40:J40)</f>
        <v>0</v>
      </c>
      <c r="G40" s="47"/>
      <c r="H40" s="47"/>
      <c r="I40" s="47"/>
      <c r="J40" s="47"/>
    </row>
    <row r="41" spans="1:10" ht="19.5" customHeight="1">
      <c r="A41" s="55" t="s">
        <v>369</v>
      </c>
      <c r="B41" s="32">
        <v>3220</v>
      </c>
      <c r="C41" s="47"/>
      <c r="D41" s="47"/>
      <c r="E41" s="47"/>
      <c r="F41" s="72">
        <f>SUM(G41:J41)</f>
        <v>0</v>
      </c>
      <c r="G41" s="47"/>
      <c r="H41" s="47"/>
      <c r="I41" s="47"/>
      <c r="J41" s="47"/>
    </row>
    <row r="42" spans="1:10" ht="19.5" customHeight="1">
      <c r="A42" s="55" t="s">
        <v>370</v>
      </c>
      <c r="B42" s="32">
        <v>3230</v>
      </c>
      <c r="C42" s="47"/>
      <c r="D42" s="47"/>
      <c r="E42" s="47"/>
      <c r="F42" s="72">
        <f>SUM(G42:J42)</f>
        <v>0</v>
      </c>
      <c r="G42" s="47"/>
      <c r="H42" s="47"/>
      <c r="I42" s="47"/>
      <c r="J42" s="47"/>
    </row>
    <row r="43" spans="1:10" ht="19.5" customHeight="1">
      <c r="A43" s="55" t="s">
        <v>350</v>
      </c>
      <c r="B43" s="32">
        <v>3240</v>
      </c>
      <c r="C43" s="47">
        <v>9</v>
      </c>
      <c r="D43" s="47">
        <v>9</v>
      </c>
      <c r="E43" s="47">
        <v>50</v>
      </c>
      <c r="F43" s="72"/>
      <c r="G43" s="47"/>
      <c r="H43" s="47"/>
      <c r="I43" s="47"/>
      <c r="J43" s="47"/>
    </row>
    <row r="44" spans="1:10" ht="19.5" customHeight="1">
      <c r="A44" s="89" t="s">
        <v>371</v>
      </c>
      <c r="B44" s="56">
        <v>3255</v>
      </c>
      <c r="C44" s="50">
        <f>SUM(C45:C49)</f>
        <v>0</v>
      </c>
      <c r="D44" s="50">
        <f>SUM(D45:D49)</f>
        <v>0</v>
      </c>
      <c r="E44" s="50">
        <f>SUM(E45:E49)</f>
        <v>0</v>
      </c>
      <c r="F44" s="75">
        <f>SUM(G44:J44)</f>
        <v>0</v>
      </c>
      <c r="G44" s="50">
        <f>SUM(G45:G49)</f>
        <v>0</v>
      </c>
      <c r="H44" s="50">
        <f>SUM(H45:H49)</f>
        <v>0</v>
      </c>
      <c r="I44" s="50">
        <f>SUM(I45:I49)</f>
        <v>0</v>
      </c>
      <c r="J44" s="50">
        <f>SUM(J45:J49)</f>
        <v>0</v>
      </c>
    </row>
    <row r="45" spans="1:10" ht="19.5" customHeight="1">
      <c r="A45" s="55" t="s">
        <v>372</v>
      </c>
      <c r="B45" s="32">
        <v>3260</v>
      </c>
      <c r="C45" s="47" t="s">
        <v>200</v>
      </c>
      <c r="D45" s="47" t="s">
        <v>200</v>
      </c>
      <c r="E45" s="47" t="s">
        <v>200</v>
      </c>
      <c r="F45" s="72">
        <f>SUM(G45:J45)</f>
        <v>0</v>
      </c>
      <c r="G45" s="47" t="s">
        <v>200</v>
      </c>
      <c r="H45" s="47" t="s">
        <v>200</v>
      </c>
      <c r="I45" s="47" t="s">
        <v>200</v>
      </c>
      <c r="J45" s="47" t="s">
        <v>200</v>
      </c>
    </row>
    <row r="46" spans="1:10" ht="19.5" customHeight="1">
      <c r="A46" s="55" t="s">
        <v>373</v>
      </c>
      <c r="B46" s="32">
        <v>3265</v>
      </c>
      <c r="C46" s="47" t="s">
        <v>200</v>
      </c>
      <c r="D46" s="47" t="s">
        <v>200</v>
      </c>
      <c r="E46" s="47" t="s">
        <v>200</v>
      </c>
      <c r="F46" s="72">
        <f>SUM(G46:J46)</f>
        <v>0</v>
      </c>
      <c r="G46" s="47" t="s">
        <v>200</v>
      </c>
      <c r="H46" s="47" t="s">
        <v>200</v>
      </c>
      <c r="I46" s="47" t="s">
        <v>200</v>
      </c>
      <c r="J46" s="47" t="s">
        <v>200</v>
      </c>
    </row>
    <row r="47" spans="1:10" ht="19.5" customHeight="1">
      <c r="A47" s="55" t="s">
        <v>374</v>
      </c>
      <c r="B47" s="32">
        <v>3270</v>
      </c>
      <c r="C47" s="47" t="s">
        <v>200</v>
      </c>
      <c r="D47" s="47" t="s">
        <v>200</v>
      </c>
      <c r="E47" s="47" t="s">
        <v>200</v>
      </c>
      <c r="F47" s="72">
        <f>SUM(G47:J47)</f>
        <v>0</v>
      </c>
      <c r="G47" s="47" t="s">
        <v>200</v>
      </c>
      <c r="H47" s="47" t="s">
        <v>200</v>
      </c>
      <c r="I47" s="47" t="s">
        <v>200</v>
      </c>
      <c r="J47" s="47" t="s">
        <v>200</v>
      </c>
    </row>
    <row r="48" spans="1:10" ht="19.5" customHeight="1">
      <c r="A48" s="55" t="s">
        <v>375</v>
      </c>
      <c r="B48" s="32">
        <v>3275</v>
      </c>
      <c r="C48" s="47" t="s">
        <v>200</v>
      </c>
      <c r="D48" s="47" t="s">
        <v>200</v>
      </c>
      <c r="E48" s="47" t="s">
        <v>200</v>
      </c>
      <c r="F48" s="72">
        <f>SUM(G48:J48)</f>
        <v>0</v>
      </c>
      <c r="G48" s="47" t="s">
        <v>200</v>
      </c>
      <c r="H48" s="47" t="s">
        <v>200</v>
      </c>
      <c r="I48" s="47" t="s">
        <v>200</v>
      </c>
      <c r="J48" s="47" t="s">
        <v>200</v>
      </c>
    </row>
    <row r="49" spans="1:10" ht="19.5" customHeight="1">
      <c r="A49" s="55" t="s">
        <v>365</v>
      </c>
      <c r="B49" s="32">
        <v>3280</v>
      </c>
      <c r="C49" s="47" t="s">
        <v>200</v>
      </c>
      <c r="D49" s="47" t="s">
        <v>200</v>
      </c>
      <c r="E49" s="47" t="s">
        <v>200</v>
      </c>
      <c r="F49" s="72">
        <f>SUM(G49:J49)</f>
        <v>0</v>
      </c>
      <c r="G49" s="47" t="s">
        <v>200</v>
      </c>
      <c r="H49" s="47" t="s">
        <v>200</v>
      </c>
      <c r="I49" s="47" t="s">
        <v>200</v>
      </c>
      <c r="J49" s="47" t="s">
        <v>200</v>
      </c>
    </row>
    <row r="50" spans="1:10" ht="19.5" customHeight="1">
      <c r="A50" s="132" t="s">
        <v>110</v>
      </c>
      <c r="B50" s="133">
        <v>3295</v>
      </c>
      <c r="C50" s="50">
        <f>SUM(C39,C44)</f>
        <v>9</v>
      </c>
      <c r="D50" s="50">
        <f>SUM(D39,D44)</f>
        <v>9</v>
      </c>
      <c r="E50" s="50">
        <f>SUM(E39,E44)</f>
        <v>50</v>
      </c>
      <c r="F50" s="75">
        <f>SUM(G50:J50)</f>
        <v>0</v>
      </c>
      <c r="G50" s="50">
        <f>SUM(G39,G44)</f>
        <v>0</v>
      </c>
      <c r="H50" s="50">
        <f>SUM(H39,H44)</f>
        <v>0</v>
      </c>
      <c r="I50" s="50">
        <f>SUM(I39,I44)</f>
        <v>0</v>
      </c>
      <c r="J50" s="50">
        <f>SUM(J39,J44)</f>
        <v>0</v>
      </c>
    </row>
    <row r="51" spans="1:10" ht="19.5" customHeight="1">
      <c r="A51" s="125" t="s">
        <v>376</v>
      </c>
      <c r="B51" s="126"/>
      <c r="C51" s="127"/>
      <c r="D51" s="127"/>
      <c r="E51" s="127"/>
      <c r="F51" s="127"/>
      <c r="G51" s="127"/>
      <c r="H51" s="127"/>
      <c r="I51" s="127"/>
      <c r="J51" s="128"/>
    </row>
    <row r="52" spans="1:10" ht="19.5" customHeight="1">
      <c r="A52" s="89" t="s">
        <v>377</v>
      </c>
      <c r="B52" s="56">
        <v>3300</v>
      </c>
      <c r="C52" s="50">
        <f>SUM(C53,C54,C58)</f>
        <v>0</v>
      </c>
      <c r="D52" s="50">
        <f>SUM(D53,D54,D58)</f>
        <v>0</v>
      </c>
      <c r="E52" s="50">
        <f>SUM(E53,E54,E58)</f>
        <v>0</v>
      </c>
      <c r="F52" s="75">
        <f>SUM(G52:J52)</f>
        <v>0</v>
      </c>
      <c r="G52" s="50">
        <f>SUM(G53,G54,G58)</f>
        <v>0</v>
      </c>
      <c r="H52" s="50">
        <f>SUM(H53,H54,H58)</f>
        <v>0</v>
      </c>
      <c r="I52" s="50">
        <f>SUM(I53,I54,I58)</f>
        <v>0</v>
      </c>
      <c r="J52" s="50">
        <f>SUM(J53,J54,J58)</f>
        <v>0</v>
      </c>
    </row>
    <row r="53" spans="1:10" ht="19.5" customHeight="1">
      <c r="A53" s="55" t="s">
        <v>378</v>
      </c>
      <c r="B53" s="32">
        <v>3310</v>
      </c>
      <c r="C53" s="47"/>
      <c r="D53" s="47"/>
      <c r="E53" s="47"/>
      <c r="F53" s="72">
        <f>SUM(G53:J53)</f>
        <v>0</v>
      </c>
      <c r="G53" s="47"/>
      <c r="H53" s="47"/>
      <c r="I53" s="47"/>
      <c r="J53" s="47"/>
    </row>
    <row r="54" spans="1:10" ht="19.5" customHeight="1">
      <c r="A54" s="55" t="s">
        <v>379</v>
      </c>
      <c r="B54" s="32">
        <v>3320</v>
      </c>
      <c r="C54" s="72">
        <f>SUM(C55:C57)</f>
        <v>0</v>
      </c>
      <c r="D54" s="72">
        <f>SUM(D55:D57)</f>
        <v>0</v>
      </c>
      <c r="E54" s="72">
        <f>SUM(E55:E57)</f>
        <v>0</v>
      </c>
      <c r="F54" s="72">
        <f>SUM(G54:J54)</f>
        <v>0</v>
      </c>
      <c r="G54" s="72">
        <f>SUM(G55:G57)</f>
        <v>0</v>
      </c>
      <c r="H54" s="72">
        <f>SUM(H55:H57)</f>
        <v>0</v>
      </c>
      <c r="I54" s="72">
        <f>SUM(I55:I57)</f>
        <v>0</v>
      </c>
      <c r="J54" s="72">
        <f>SUM(J55:J57)</f>
        <v>0</v>
      </c>
    </row>
    <row r="55" spans="1:10" ht="19.5" customHeight="1">
      <c r="A55" s="55" t="s">
        <v>347</v>
      </c>
      <c r="B55" s="32">
        <v>3321</v>
      </c>
      <c r="C55" s="47"/>
      <c r="D55" s="47"/>
      <c r="E55" s="47"/>
      <c r="F55" s="72">
        <f>SUM(G55:J55)</f>
        <v>0</v>
      </c>
      <c r="G55" s="47"/>
      <c r="H55" s="47"/>
      <c r="I55" s="47"/>
      <c r="J55" s="47"/>
    </row>
    <row r="56" spans="1:10" ht="19.5" customHeight="1">
      <c r="A56" s="55" t="s">
        <v>348</v>
      </c>
      <c r="B56" s="32">
        <v>3322</v>
      </c>
      <c r="C56" s="47"/>
      <c r="D56" s="47"/>
      <c r="E56" s="47"/>
      <c r="F56" s="72">
        <f>SUM(G56:J56)</f>
        <v>0</v>
      </c>
      <c r="G56" s="47"/>
      <c r="H56" s="47"/>
      <c r="I56" s="47"/>
      <c r="J56" s="47"/>
    </row>
    <row r="57" spans="1:10" ht="19.5" customHeight="1">
      <c r="A57" s="55" t="s">
        <v>349</v>
      </c>
      <c r="B57" s="32">
        <v>3323</v>
      </c>
      <c r="C57" s="47"/>
      <c r="D57" s="47"/>
      <c r="E57" s="47"/>
      <c r="F57" s="72">
        <f>SUM(G57:J57)</f>
        <v>0</v>
      </c>
      <c r="G57" s="47"/>
      <c r="H57" s="47"/>
      <c r="I57" s="47"/>
      <c r="J57" s="47"/>
    </row>
    <row r="58" spans="1:10" ht="19.5" customHeight="1">
      <c r="A58" s="55" t="s">
        <v>350</v>
      </c>
      <c r="B58" s="32">
        <v>3340</v>
      </c>
      <c r="C58" s="47"/>
      <c r="D58" s="47"/>
      <c r="E58" s="47"/>
      <c r="F58" s="72">
        <f>SUM(G58:J58)</f>
        <v>0</v>
      </c>
      <c r="G58" s="47"/>
      <c r="H58" s="47"/>
      <c r="I58" s="47"/>
      <c r="J58" s="47"/>
    </row>
    <row r="59" spans="1:10" ht="19.5" customHeight="1">
      <c r="A59" s="89" t="s">
        <v>380</v>
      </c>
      <c r="B59" s="56">
        <v>3345</v>
      </c>
      <c r="C59" s="50">
        <f>SUM(C60,C61,C65,C66)</f>
        <v>-532</v>
      </c>
      <c r="D59" s="50">
        <f>SUM(D60,D61,D65,D66)</f>
        <v>0</v>
      </c>
      <c r="E59" s="50">
        <f>SUM(E60,E61,E65,E66)</f>
        <v>0</v>
      </c>
      <c r="F59" s="75">
        <f>SUM(G59:J59)</f>
        <v>-50</v>
      </c>
      <c r="G59" s="50">
        <f>SUM(G60,G61,G65,G66)</f>
        <v>-13</v>
      </c>
      <c r="H59" s="50">
        <f>SUM(H60,H61,H65,H66)</f>
        <v>-13</v>
      </c>
      <c r="I59" s="50">
        <f>SUM(I60,I61,I65,I66)</f>
        <v>-12</v>
      </c>
      <c r="J59" s="50">
        <f>SUM(J60,J61,J65,J66)</f>
        <v>-12</v>
      </c>
    </row>
    <row r="60" spans="1:10" ht="19.5" customHeight="1">
      <c r="A60" s="55" t="s">
        <v>381</v>
      </c>
      <c r="B60" s="32">
        <v>3350</v>
      </c>
      <c r="C60" s="47" t="s">
        <v>200</v>
      </c>
      <c r="D60" s="47" t="s">
        <v>200</v>
      </c>
      <c r="E60" s="47" t="s">
        <v>200</v>
      </c>
      <c r="F60" s="72">
        <f>SUM(G60:J60)</f>
        <v>0</v>
      </c>
      <c r="G60" s="47" t="s">
        <v>200</v>
      </c>
      <c r="H60" s="47" t="s">
        <v>200</v>
      </c>
      <c r="I60" s="47" t="s">
        <v>200</v>
      </c>
      <c r="J60" s="47" t="s">
        <v>200</v>
      </c>
    </row>
    <row r="61" spans="1:10" ht="19.5" customHeight="1">
      <c r="A61" s="55" t="s">
        <v>382</v>
      </c>
      <c r="B61" s="32">
        <v>3360</v>
      </c>
      <c r="C61" s="72">
        <f>SUM(C62:C64)</f>
        <v>-385</v>
      </c>
      <c r="D61" s="72">
        <f>SUM(D62:D64)</f>
        <v>0</v>
      </c>
      <c r="E61" s="72">
        <f>SUM(E62:E64)</f>
        <v>0</v>
      </c>
      <c r="F61" s="72">
        <f>SUM(G61:J61)</f>
        <v>0</v>
      </c>
      <c r="G61" s="72">
        <f>SUM(G62:G64)</f>
        <v>0</v>
      </c>
      <c r="H61" s="72">
        <f>SUM(H62:H64)</f>
        <v>0</v>
      </c>
      <c r="I61" s="72">
        <f>SUM(I62:I64)</f>
        <v>0</v>
      </c>
      <c r="J61" s="72">
        <f>SUM(J62:J64)</f>
        <v>0</v>
      </c>
    </row>
    <row r="62" spans="1:10" ht="19.5" customHeight="1">
      <c r="A62" s="55" t="s">
        <v>347</v>
      </c>
      <c r="B62" s="32">
        <v>3361</v>
      </c>
      <c r="C62" s="47">
        <v>-385</v>
      </c>
      <c r="D62" s="47" t="s">
        <v>200</v>
      </c>
      <c r="E62" s="47" t="s">
        <v>200</v>
      </c>
      <c r="F62" s="72">
        <f>SUM(G62:J62)</f>
        <v>0</v>
      </c>
      <c r="G62" s="47" t="s">
        <v>200</v>
      </c>
      <c r="H62" s="47" t="s">
        <v>200</v>
      </c>
      <c r="I62" s="47" t="s">
        <v>200</v>
      </c>
      <c r="J62" s="47" t="s">
        <v>200</v>
      </c>
    </row>
    <row r="63" spans="1:10" ht="19.5" customHeight="1">
      <c r="A63" s="55" t="s">
        <v>348</v>
      </c>
      <c r="B63" s="32">
        <v>3362</v>
      </c>
      <c r="C63" s="47" t="s">
        <v>200</v>
      </c>
      <c r="D63" s="47" t="s">
        <v>200</v>
      </c>
      <c r="E63" s="47" t="s">
        <v>200</v>
      </c>
      <c r="F63" s="72">
        <f>SUM(G63:J63)</f>
        <v>0</v>
      </c>
      <c r="G63" s="47" t="s">
        <v>200</v>
      </c>
      <c r="H63" s="47" t="s">
        <v>200</v>
      </c>
      <c r="I63" s="47" t="s">
        <v>200</v>
      </c>
      <c r="J63" s="47" t="s">
        <v>200</v>
      </c>
    </row>
    <row r="64" spans="1:10" ht="19.5" customHeight="1">
      <c r="A64" s="55" t="s">
        <v>349</v>
      </c>
      <c r="B64" s="32">
        <v>3363</v>
      </c>
      <c r="C64" s="47" t="s">
        <v>200</v>
      </c>
      <c r="D64" s="47" t="s">
        <v>200</v>
      </c>
      <c r="E64" s="47" t="s">
        <v>200</v>
      </c>
      <c r="F64" s="72">
        <f>SUM(G64:J64)</f>
        <v>0</v>
      </c>
      <c r="G64" s="47" t="s">
        <v>200</v>
      </c>
      <c r="H64" s="47" t="s">
        <v>200</v>
      </c>
      <c r="I64" s="47" t="s">
        <v>200</v>
      </c>
      <c r="J64" s="47" t="s">
        <v>200</v>
      </c>
    </row>
    <row r="65" spans="1:10" ht="19.5" customHeight="1">
      <c r="A65" s="55" t="s">
        <v>383</v>
      </c>
      <c r="B65" s="32">
        <v>3370</v>
      </c>
      <c r="C65" s="47" t="s">
        <v>200</v>
      </c>
      <c r="D65" s="47" t="s">
        <v>200</v>
      </c>
      <c r="E65" s="47" t="s">
        <v>200</v>
      </c>
      <c r="F65" s="72">
        <f>SUM(G65:J65)</f>
        <v>0</v>
      </c>
      <c r="G65" s="47" t="s">
        <v>200</v>
      </c>
      <c r="H65" s="47" t="s">
        <v>200</v>
      </c>
      <c r="I65" s="47" t="s">
        <v>200</v>
      </c>
      <c r="J65" s="47" t="s">
        <v>200</v>
      </c>
    </row>
    <row r="66" spans="1:10" ht="19.5" customHeight="1">
      <c r="A66" s="55" t="s">
        <v>365</v>
      </c>
      <c r="B66" s="32">
        <v>3380</v>
      </c>
      <c r="C66" s="47">
        <v>-147</v>
      </c>
      <c r="D66" s="47" t="s">
        <v>200</v>
      </c>
      <c r="E66" s="47" t="s">
        <v>200</v>
      </c>
      <c r="F66" s="72">
        <f>SUM(G66:J66)</f>
        <v>-50</v>
      </c>
      <c r="G66" s="47">
        <v>-13</v>
      </c>
      <c r="H66" s="47">
        <v>-13</v>
      </c>
      <c r="I66" s="47">
        <v>-12</v>
      </c>
      <c r="J66" s="47">
        <v>-12</v>
      </c>
    </row>
    <row r="67" spans="1:10" ht="19.5" customHeight="1">
      <c r="A67" s="89" t="s">
        <v>384</v>
      </c>
      <c r="B67" s="56">
        <v>3395</v>
      </c>
      <c r="C67" s="50">
        <f>SUM(C52,C59)</f>
        <v>-532</v>
      </c>
      <c r="D67" s="50">
        <f>SUM(D52,D59)</f>
        <v>0</v>
      </c>
      <c r="E67" s="50">
        <f>SUM(E52,E59)</f>
        <v>0</v>
      </c>
      <c r="F67" s="75">
        <f>SUM(G67:J67)</f>
        <v>-50</v>
      </c>
      <c r="G67" s="50">
        <f>SUM(G52,G59)</f>
        <v>-13</v>
      </c>
      <c r="H67" s="50">
        <f>SUM(H52,H59)</f>
        <v>-13</v>
      </c>
      <c r="I67" s="50">
        <f>SUM(I52,I59)</f>
        <v>-12</v>
      </c>
      <c r="J67" s="50">
        <f>SUM(J52,J59)</f>
        <v>-12</v>
      </c>
    </row>
    <row r="68" spans="1:10" ht="19.5" customHeight="1">
      <c r="A68" s="134" t="s">
        <v>385</v>
      </c>
      <c r="B68" s="56">
        <v>3400</v>
      </c>
      <c r="C68" s="50">
        <f>SUM(C37,C50,C67)</f>
        <v>318</v>
      </c>
      <c r="D68" s="50">
        <f>SUM(D37,D50,D67)</f>
        <v>514</v>
      </c>
      <c r="E68" s="50">
        <f>SUM(E37,E50,E67)</f>
        <v>1050</v>
      </c>
      <c r="F68" s="50">
        <f>SUM(F37,F50,F67)</f>
        <v>-1049.6000000000058</v>
      </c>
      <c r="G68" s="50">
        <f>SUM(G37,G50,G67)</f>
        <v>-1338.4000000000015</v>
      </c>
      <c r="H68" s="50">
        <f>SUM(H37,H50,H67)</f>
        <v>-295.40000000000146</v>
      </c>
      <c r="I68" s="50">
        <f>SUM(I37,I50,I67)</f>
        <v>3169.5999999999985</v>
      </c>
      <c r="J68" s="50">
        <f>SUM(J37,J50,J67)</f>
        <v>-2585.4000000000015</v>
      </c>
    </row>
    <row r="69" spans="1:10" s="135" customFormat="1" ht="19.5" customHeight="1">
      <c r="A69" s="55" t="s">
        <v>106</v>
      </c>
      <c r="B69" s="32">
        <v>3405</v>
      </c>
      <c r="C69" s="47">
        <v>228</v>
      </c>
      <c r="D69" s="47">
        <v>546</v>
      </c>
      <c r="E69" s="47">
        <v>1060</v>
      </c>
      <c r="F69" s="47">
        <v>2110</v>
      </c>
      <c r="G69" s="47"/>
      <c r="H69" s="47"/>
      <c r="I69" s="47"/>
      <c r="J69" s="47"/>
    </row>
    <row r="70" spans="1:10" s="135" customFormat="1" ht="19.5" customHeight="1">
      <c r="A70" s="60" t="s">
        <v>112</v>
      </c>
      <c r="B70" s="32">
        <v>3410</v>
      </c>
      <c r="C70" s="47"/>
      <c r="D70" s="47"/>
      <c r="E70" s="47"/>
      <c r="F70" s="72">
        <f>SUM(G70:J70)</f>
        <v>0</v>
      </c>
      <c r="G70" s="47"/>
      <c r="H70" s="47"/>
      <c r="I70" s="47"/>
      <c r="J70" s="47"/>
    </row>
    <row r="71" spans="1:10" s="135" customFormat="1" ht="19.5" customHeight="1">
      <c r="A71" s="55" t="s">
        <v>113</v>
      </c>
      <c r="B71" s="32">
        <v>3415</v>
      </c>
      <c r="C71" s="78">
        <f>SUM(C69,C68,C70)</f>
        <v>546</v>
      </c>
      <c r="D71" s="78">
        <f>SUM(D69,D68,D70)</f>
        <v>1060</v>
      </c>
      <c r="E71" s="78">
        <f>SUM(E69,E68,E70)</f>
        <v>2110</v>
      </c>
      <c r="F71" s="78">
        <f>SUM(F69,F68,F70)</f>
        <v>1060.3999999999942</v>
      </c>
      <c r="G71" s="78">
        <f>SUM(G69,G68,G70)</f>
        <v>-1338.4000000000015</v>
      </c>
      <c r="H71" s="78">
        <f>SUM(H69,H68,H70)</f>
        <v>-295.40000000000146</v>
      </c>
      <c r="I71" s="78">
        <f>SUM(I69,I68,I70)</f>
        <v>3169.5999999999985</v>
      </c>
      <c r="J71" s="78">
        <f>SUM(J69,J68,J70)</f>
        <v>-2585.4000000000015</v>
      </c>
    </row>
    <row r="72" spans="1:10" s="135" customFormat="1" ht="19.5" customHeight="1">
      <c r="A72" s="16"/>
      <c r="B72" s="42"/>
      <c r="C72" s="136"/>
      <c r="D72" s="137"/>
      <c r="E72" s="137"/>
      <c r="F72" s="138"/>
      <c r="G72" s="137"/>
      <c r="H72" s="137"/>
      <c r="I72" s="137"/>
      <c r="J72" s="137"/>
    </row>
    <row r="73" spans="1:10" s="135" customFormat="1" ht="19.5" customHeight="1">
      <c r="A73" s="16"/>
      <c r="B73" s="42"/>
      <c r="C73" s="136"/>
      <c r="D73" s="137"/>
      <c r="E73" s="137"/>
      <c r="F73" s="138"/>
      <c r="G73" s="137"/>
      <c r="H73" s="137"/>
      <c r="I73" s="137"/>
      <c r="J73" s="137"/>
    </row>
    <row r="74" spans="1:10" s="135" customFormat="1" ht="19.5" customHeight="1">
      <c r="A74" s="16"/>
      <c r="B74" s="42"/>
      <c r="C74" s="136"/>
      <c r="D74" s="137"/>
      <c r="E74" s="137"/>
      <c r="F74" s="138"/>
      <c r="G74" s="137"/>
      <c r="H74" s="137"/>
      <c r="I74" s="137"/>
      <c r="J74" s="137"/>
    </row>
    <row r="75" spans="1:8" s="1" customFormat="1" ht="19.5" customHeight="1">
      <c r="A75" s="102" t="s">
        <v>386</v>
      </c>
      <c r="B75" s="2"/>
      <c r="C75" s="85" t="s">
        <v>167</v>
      </c>
      <c r="D75" s="85"/>
      <c r="E75" s="85"/>
      <c r="F75" s="85"/>
      <c r="G75" s="86"/>
      <c r="H75" s="1" t="s">
        <v>387</v>
      </c>
    </row>
    <row r="76" spans="1:10" ht="19.5" customHeight="1">
      <c r="A76" s="8" t="s">
        <v>388</v>
      </c>
      <c r="B76" s="1"/>
      <c r="C76" s="2" t="s">
        <v>170</v>
      </c>
      <c r="D76" s="2"/>
      <c r="E76" s="2"/>
      <c r="F76" s="2"/>
      <c r="G76" s="9"/>
      <c r="H76" s="2" t="s">
        <v>171</v>
      </c>
      <c r="I76" s="2"/>
      <c r="J76" s="2"/>
    </row>
    <row r="77" ht="12.75">
      <c r="C77" s="10"/>
    </row>
    <row r="78" ht="12.75">
      <c r="C78" s="10"/>
    </row>
    <row r="79" ht="12.75">
      <c r="C79" s="10"/>
    </row>
    <row r="80" ht="12.75">
      <c r="C80" s="10"/>
    </row>
    <row r="81" ht="12.75">
      <c r="C81" s="10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</sheetData>
  <sheetProtection selectLockedCells="1" selectUnlockedCells="1"/>
  <mergeCells count="12">
    <mergeCell ref="A1:J1"/>
    <mergeCell ref="A3:A4"/>
    <mergeCell ref="B3:B4"/>
    <mergeCell ref="C3:C4"/>
    <mergeCell ref="D3:D4"/>
    <mergeCell ref="E3:E4"/>
    <mergeCell ref="F3:F4"/>
    <mergeCell ref="G3:J3"/>
    <mergeCell ref="C75:F75"/>
    <mergeCell ref="H75:J75"/>
    <mergeCell ref="C76:F76"/>
    <mergeCell ref="H76:J76"/>
  </mergeCells>
  <printOptions/>
  <pageMargins left="1.18125" right="0.39375" top="0.7875" bottom="0.7875" header="0.31527777777777777" footer="0.5118055555555555"/>
  <pageSetup horizontalDpi="300" verticalDpi="300" orientation="landscape" paperSize="9" scale="54"/>
  <headerFooter alignWithMargins="0">
    <oddHeader>&amp;C&amp;"Times New Roman,Обычный"&amp;14 
9&amp;R&amp;"Times New Roman,Обычный"&amp;14Продовження додатка 1
Таблиця 3</oddHead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145"/>
  <sheetViews>
    <sheetView zoomScale="75" zoomScaleNormal="75" zoomScaleSheetLayoutView="50" workbookViewId="0" topLeftCell="E7">
      <selection activeCell="H17" sqref="H17"/>
    </sheetView>
  </sheetViews>
  <sheetFormatPr defaultColWidth="9.00390625" defaultRowHeight="12.75"/>
  <cols>
    <col min="1" max="1" width="80.125" style="1" customWidth="1"/>
    <col min="2" max="2" width="9.875" style="2" customWidth="1"/>
    <col min="3" max="5" width="19.375" style="2" customWidth="1"/>
    <col min="6" max="10" width="19.375" style="1" customWidth="1"/>
    <col min="11" max="11" width="9.625" style="1" customWidth="1"/>
    <col min="12" max="12" width="9.875" style="1" customWidth="1"/>
    <col min="13" max="16384" width="9.125" style="1" customWidth="1"/>
  </cols>
  <sheetData>
    <row r="1" spans="1:10" ht="12.75">
      <c r="A1" s="42" t="s">
        <v>389</v>
      </c>
      <c r="B1" s="42"/>
      <c r="C1" s="42"/>
      <c r="D1" s="42"/>
      <c r="E1" s="42"/>
      <c r="F1" s="42"/>
      <c r="G1" s="42"/>
      <c r="H1" s="42"/>
      <c r="I1" s="42"/>
      <c r="J1" s="42"/>
    </row>
    <row r="2" s="1" customFormat="1" ht="12.75"/>
    <row r="3" spans="1:10" ht="43.5" customHeight="1">
      <c r="A3" s="32" t="s">
        <v>55</v>
      </c>
      <c r="B3" s="43" t="s">
        <v>56</v>
      </c>
      <c r="C3" s="43" t="s">
        <v>57</v>
      </c>
      <c r="D3" s="43" t="s">
        <v>58</v>
      </c>
      <c r="E3" s="44" t="s">
        <v>390</v>
      </c>
      <c r="F3" s="43" t="s">
        <v>391</v>
      </c>
      <c r="G3" s="43" t="s">
        <v>175</v>
      </c>
      <c r="H3" s="43"/>
      <c r="I3" s="43"/>
      <c r="J3" s="43"/>
    </row>
    <row r="4" spans="1:10" ht="56.25" customHeight="1">
      <c r="A4" s="32"/>
      <c r="B4" s="43"/>
      <c r="C4" s="43"/>
      <c r="D4" s="43"/>
      <c r="E4" s="44"/>
      <c r="F4" s="43"/>
      <c r="G4" s="44" t="s">
        <v>177</v>
      </c>
      <c r="H4" s="44" t="s">
        <v>178</v>
      </c>
      <c r="I4" s="44" t="s">
        <v>179</v>
      </c>
      <c r="J4" s="44" t="s">
        <v>180</v>
      </c>
    </row>
    <row r="5" spans="1:10" ht="12.75">
      <c r="A5" s="3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</row>
    <row r="6" spans="1:10" s="74" customFormat="1" ht="42.75" customHeight="1">
      <c r="A6" s="89" t="s">
        <v>392</v>
      </c>
      <c r="B6" s="139">
        <v>4000</v>
      </c>
      <c r="C6" s="75">
        <f>SUM(C7:C12)</f>
        <v>7630.700000000001</v>
      </c>
      <c r="D6" s="75">
        <f>SUM(D7:D12)</f>
        <v>6968.3</v>
      </c>
      <c r="E6" s="75">
        <f>SUM(E7:E12)</f>
        <v>23925.48</v>
      </c>
      <c r="F6" s="75">
        <f>SUM(G6:J6)</f>
        <v>8498.35</v>
      </c>
      <c r="G6" s="75">
        <f>SUM(G7:G12)</f>
        <v>1450</v>
      </c>
      <c r="H6" s="75">
        <f>SUM(H7:H12)</f>
        <v>2066</v>
      </c>
      <c r="I6" s="75">
        <f>SUM(I7:I12)</f>
        <v>2924</v>
      </c>
      <c r="J6" s="75">
        <f>SUM(J7:J12)</f>
        <v>2058.35</v>
      </c>
    </row>
    <row r="7" spans="1:10" ht="19.5" customHeight="1">
      <c r="A7" s="55" t="s">
        <v>393</v>
      </c>
      <c r="B7" s="139" t="s">
        <v>394</v>
      </c>
      <c r="C7" s="47">
        <v>0</v>
      </c>
      <c r="D7" s="47" t="s">
        <v>218</v>
      </c>
      <c r="E7" s="93" t="s">
        <v>218</v>
      </c>
      <c r="F7" s="47">
        <f>SUM(G7:J7)</f>
        <v>1100</v>
      </c>
      <c r="G7" s="93">
        <v>170</v>
      </c>
      <c r="H7" s="93" t="s">
        <v>218</v>
      </c>
      <c r="I7" s="93" t="s">
        <v>218</v>
      </c>
      <c r="J7" s="93">
        <v>930</v>
      </c>
    </row>
    <row r="8" spans="1:17" ht="19.5" customHeight="1">
      <c r="A8" s="55" t="s">
        <v>395</v>
      </c>
      <c r="B8" s="139">
        <v>4020</v>
      </c>
      <c r="C8" s="47">
        <v>1179.9</v>
      </c>
      <c r="D8" s="47">
        <v>2975.4</v>
      </c>
      <c r="E8" s="93">
        <v>6755</v>
      </c>
      <c r="F8" s="47">
        <f>SUM(G8:J8)</f>
        <v>0</v>
      </c>
      <c r="G8" s="93" t="s">
        <v>218</v>
      </c>
      <c r="H8" s="93" t="s">
        <v>218</v>
      </c>
      <c r="I8" s="93" t="s">
        <v>218</v>
      </c>
      <c r="J8" s="93" t="s">
        <v>218</v>
      </c>
      <c r="Q8" s="3"/>
    </row>
    <row r="9" spans="1:16" ht="19.5" customHeight="1">
      <c r="A9" s="55" t="s">
        <v>396</v>
      </c>
      <c r="B9" s="139">
        <v>4030</v>
      </c>
      <c r="C9" s="47">
        <v>272.4</v>
      </c>
      <c r="D9" s="47">
        <v>0</v>
      </c>
      <c r="E9" s="93" t="s">
        <v>218</v>
      </c>
      <c r="F9" s="47">
        <f>SUM(G9:J9)</f>
        <v>0</v>
      </c>
      <c r="G9" s="93" t="s">
        <v>218</v>
      </c>
      <c r="H9" s="93" t="s">
        <v>218</v>
      </c>
      <c r="I9" s="93" t="s">
        <v>218</v>
      </c>
      <c r="J9" s="93" t="s">
        <v>218</v>
      </c>
      <c r="P9" s="3"/>
    </row>
    <row r="10" spans="1:10" ht="19.5" customHeight="1">
      <c r="A10" s="55" t="s">
        <v>397</v>
      </c>
      <c r="B10" s="139">
        <v>4040</v>
      </c>
      <c r="C10" s="47">
        <v>0</v>
      </c>
      <c r="D10" s="47">
        <v>0</v>
      </c>
      <c r="E10" s="93" t="s">
        <v>218</v>
      </c>
      <c r="F10" s="47">
        <f>SUM(G10:J10)</f>
        <v>0</v>
      </c>
      <c r="G10" s="93" t="s">
        <v>218</v>
      </c>
      <c r="H10" s="93" t="s">
        <v>218</v>
      </c>
      <c r="I10" s="93" t="s">
        <v>218</v>
      </c>
      <c r="J10" s="93" t="s">
        <v>218</v>
      </c>
    </row>
    <row r="11" spans="1:10" ht="12.75">
      <c r="A11" s="55" t="s">
        <v>398</v>
      </c>
      <c r="B11" s="139">
        <v>4050</v>
      </c>
      <c r="C11" s="47">
        <v>2543.4</v>
      </c>
      <c r="D11" s="47">
        <v>3992.9</v>
      </c>
      <c r="E11" s="93">
        <v>16385.5</v>
      </c>
      <c r="F11" s="47">
        <f>SUM(G11:J11)</f>
        <v>7398.35</v>
      </c>
      <c r="G11" s="93">
        <v>1280</v>
      </c>
      <c r="H11" s="93">
        <v>2066</v>
      </c>
      <c r="I11" s="93">
        <v>2924</v>
      </c>
      <c r="J11" s="93">
        <v>1128.35</v>
      </c>
    </row>
    <row r="12" spans="1:10" ht="12.75">
      <c r="A12" s="55" t="s">
        <v>399</v>
      </c>
      <c r="B12" s="140">
        <v>4060</v>
      </c>
      <c r="C12" s="47">
        <v>3635</v>
      </c>
      <c r="D12" s="47">
        <v>0</v>
      </c>
      <c r="E12" s="93">
        <v>784.98</v>
      </c>
      <c r="F12" s="47">
        <f>SUM(G12:J12)</f>
        <v>0</v>
      </c>
      <c r="G12" s="93" t="s">
        <v>218</v>
      </c>
      <c r="H12" s="93" t="s">
        <v>218</v>
      </c>
      <c r="I12" s="93" t="s">
        <v>218</v>
      </c>
      <c r="J12" s="93" t="s">
        <v>218</v>
      </c>
    </row>
    <row r="13" spans="6:10" s="1" customFormat="1" ht="19.5" customHeight="1">
      <c r="F13" s="141"/>
      <c r="G13" s="141"/>
      <c r="H13" s="141"/>
      <c r="I13" s="141"/>
      <c r="J13" s="141"/>
    </row>
    <row r="14" spans="6:10" s="1" customFormat="1" ht="19.5" customHeight="1">
      <c r="F14" s="141"/>
      <c r="G14" s="141"/>
      <c r="H14" s="141"/>
      <c r="I14" s="141"/>
      <c r="J14" s="141"/>
    </row>
    <row r="15" spans="1:11" s="16" customFormat="1" ht="19.5" customHeight="1">
      <c r="A15" s="10"/>
      <c r="C15" s="1"/>
      <c r="D15" s="1"/>
      <c r="E15" s="1"/>
      <c r="F15" s="1"/>
      <c r="G15" s="1"/>
      <c r="H15" s="1"/>
      <c r="I15" s="1"/>
      <c r="J15" s="1"/>
      <c r="K15" s="1"/>
    </row>
    <row r="16" spans="1:8" ht="19.5" customHeight="1">
      <c r="A16" s="17" t="s">
        <v>400</v>
      </c>
      <c r="C16" s="85" t="s">
        <v>167</v>
      </c>
      <c r="D16" s="85"/>
      <c r="E16" s="85"/>
      <c r="F16" s="85"/>
      <c r="G16" s="86"/>
      <c r="H16" s="1" t="s">
        <v>401</v>
      </c>
    </row>
    <row r="17" spans="1:10" s="16" customFormat="1" ht="19.5" customHeight="1">
      <c r="A17" s="2" t="s">
        <v>169</v>
      </c>
      <c r="B17" s="1"/>
      <c r="C17" s="2" t="s">
        <v>170</v>
      </c>
      <c r="D17" s="2"/>
      <c r="E17" s="2"/>
      <c r="F17" s="2"/>
      <c r="G17" s="9"/>
      <c r="H17" s="2" t="s">
        <v>171</v>
      </c>
      <c r="I17" s="2"/>
      <c r="J17" s="2"/>
    </row>
    <row r="18" ht="12.75">
      <c r="A18" s="87"/>
    </row>
    <row r="19" ht="12.75">
      <c r="A19" s="87"/>
    </row>
    <row r="20" ht="12.75">
      <c r="A20" s="87"/>
    </row>
    <row r="21" ht="12.75">
      <c r="A21" s="87"/>
    </row>
    <row r="22" ht="12.75">
      <c r="A22" s="87"/>
    </row>
    <row r="23" ht="12.75">
      <c r="A23" s="87"/>
    </row>
    <row r="24" ht="12.75">
      <c r="A24" s="87"/>
    </row>
    <row r="25" ht="12.75">
      <c r="A25" s="87"/>
    </row>
    <row r="26" ht="12.75">
      <c r="A26" s="87"/>
    </row>
    <row r="27" ht="12.75">
      <c r="A27" s="87"/>
    </row>
    <row r="28" ht="12.75">
      <c r="A28" s="87"/>
    </row>
    <row r="29" ht="12.75">
      <c r="A29" s="87"/>
    </row>
    <row r="30" ht="12.75">
      <c r="A30" s="87"/>
    </row>
    <row r="31" ht="12.75">
      <c r="A31" s="87"/>
    </row>
    <row r="32" ht="12.75">
      <c r="A32" s="87"/>
    </row>
    <row r="33" ht="12.75">
      <c r="A33" s="87"/>
    </row>
    <row r="34" ht="12.75">
      <c r="A34" s="87"/>
    </row>
    <row r="35" ht="12.75">
      <c r="A35" s="87"/>
    </row>
    <row r="36" ht="12.75">
      <c r="A36" s="87"/>
    </row>
    <row r="37" ht="12.75">
      <c r="A37" s="87"/>
    </row>
    <row r="38" ht="12.75">
      <c r="A38" s="87"/>
    </row>
    <row r="39" ht="12.75">
      <c r="A39" s="87"/>
    </row>
    <row r="40" ht="12.75">
      <c r="A40" s="87"/>
    </row>
    <row r="41" ht="12.75">
      <c r="A41" s="87"/>
    </row>
    <row r="42" ht="12.75">
      <c r="A42" s="87"/>
    </row>
    <row r="43" ht="12.75">
      <c r="A43" s="87"/>
    </row>
    <row r="44" ht="12.75">
      <c r="A44" s="87"/>
    </row>
    <row r="45" ht="12.75">
      <c r="A45" s="87"/>
    </row>
    <row r="46" ht="12.75">
      <c r="A46" s="87"/>
    </row>
    <row r="47" ht="12.75">
      <c r="A47" s="87"/>
    </row>
    <row r="48" ht="12.75">
      <c r="A48" s="87"/>
    </row>
    <row r="49" ht="12.75">
      <c r="A49" s="87"/>
    </row>
    <row r="50" ht="12.75">
      <c r="A50" s="87"/>
    </row>
    <row r="51" ht="12.75">
      <c r="A51" s="87"/>
    </row>
    <row r="52" ht="12.75">
      <c r="A52" s="87"/>
    </row>
    <row r="53" ht="12.75">
      <c r="A53" s="87"/>
    </row>
    <row r="54" ht="12.75">
      <c r="A54" s="87"/>
    </row>
    <row r="55" ht="12.75">
      <c r="A55" s="87"/>
    </row>
    <row r="56" ht="12.75">
      <c r="A56" s="87"/>
    </row>
    <row r="57" ht="12.75">
      <c r="A57" s="87"/>
    </row>
    <row r="58" ht="12.75">
      <c r="A58" s="87"/>
    </row>
    <row r="59" ht="12.75">
      <c r="A59" s="87"/>
    </row>
    <row r="60" ht="12.75">
      <c r="A60" s="87"/>
    </row>
    <row r="61" ht="12.75">
      <c r="A61" s="87"/>
    </row>
    <row r="62" ht="12.75">
      <c r="A62" s="87"/>
    </row>
    <row r="63" ht="12.75">
      <c r="A63" s="87"/>
    </row>
    <row r="64" ht="12.75">
      <c r="A64" s="87"/>
    </row>
    <row r="65" ht="12.75">
      <c r="A65" s="87"/>
    </row>
    <row r="66" ht="12.75">
      <c r="A66" s="87"/>
    </row>
    <row r="67" ht="12.75">
      <c r="A67" s="87"/>
    </row>
    <row r="68" ht="12.75">
      <c r="A68" s="87"/>
    </row>
    <row r="69" ht="12.75">
      <c r="A69" s="87"/>
    </row>
    <row r="70" ht="12.75">
      <c r="A70" s="87"/>
    </row>
    <row r="71" ht="12.75">
      <c r="A71" s="87"/>
    </row>
    <row r="72" ht="12.75">
      <c r="A72" s="87"/>
    </row>
    <row r="73" ht="12.75">
      <c r="A73" s="87"/>
    </row>
    <row r="74" ht="12.75">
      <c r="A74" s="87"/>
    </row>
    <row r="75" ht="12.75">
      <c r="A75" s="87"/>
    </row>
    <row r="76" ht="12.75">
      <c r="A76" s="87"/>
    </row>
    <row r="77" ht="12.75">
      <c r="A77" s="87"/>
    </row>
    <row r="78" ht="12.75">
      <c r="A78" s="87"/>
    </row>
    <row r="79" ht="12.75">
      <c r="A79" s="87"/>
    </row>
    <row r="80" ht="12.75">
      <c r="A80" s="87"/>
    </row>
    <row r="81" ht="12.75">
      <c r="A81" s="87"/>
    </row>
    <row r="82" ht="12.75">
      <c r="A82" s="87"/>
    </row>
    <row r="83" ht="12.75">
      <c r="A83" s="87"/>
    </row>
    <row r="84" ht="12.75">
      <c r="A84" s="87"/>
    </row>
    <row r="85" ht="12.75">
      <c r="A85" s="87"/>
    </row>
    <row r="86" ht="12.75">
      <c r="A86" s="87"/>
    </row>
    <row r="87" ht="12.75">
      <c r="A87" s="87"/>
    </row>
    <row r="88" ht="12.75">
      <c r="A88" s="87"/>
    </row>
    <row r="89" ht="12.75">
      <c r="A89" s="87"/>
    </row>
    <row r="90" ht="12.75">
      <c r="A90" s="87"/>
    </row>
    <row r="91" ht="12.75">
      <c r="A91" s="87"/>
    </row>
    <row r="92" ht="12.75">
      <c r="A92" s="87"/>
    </row>
    <row r="93" ht="12.75">
      <c r="A93" s="87"/>
    </row>
    <row r="94" ht="12.75">
      <c r="A94" s="87"/>
    </row>
    <row r="95" ht="12.75">
      <c r="A95" s="87"/>
    </row>
    <row r="96" ht="12.75">
      <c r="A96" s="87"/>
    </row>
    <row r="97" ht="12.75">
      <c r="A97" s="87"/>
    </row>
    <row r="98" ht="12.75">
      <c r="A98" s="87"/>
    </row>
    <row r="99" ht="12.75">
      <c r="A99" s="87"/>
    </row>
    <row r="100" ht="12.75">
      <c r="A100" s="87"/>
    </row>
    <row r="101" ht="12.75">
      <c r="A101" s="87"/>
    </row>
    <row r="102" ht="12.75">
      <c r="A102" s="87"/>
    </row>
    <row r="103" ht="12.75">
      <c r="A103" s="87"/>
    </row>
    <row r="104" ht="12.75">
      <c r="A104" s="87"/>
    </row>
    <row r="105" ht="12.75">
      <c r="A105" s="87"/>
    </row>
    <row r="106" ht="12.75">
      <c r="A106" s="87"/>
    </row>
    <row r="107" ht="12.75">
      <c r="A107" s="87"/>
    </row>
    <row r="108" ht="12.75">
      <c r="A108" s="87"/>
    </row>
    <row r="109" ht="12.75">
      <c r="A109" s="87"/>
    </row>
    <row r="110" ht="12.75">
      <c r="A110" s="87"/>
    </row>
    <row r="111" ht="12.75">
      <c r="A111" s="87"/>
    </row>
    <row r="112" ht="12.75">
      <c r="A112" s="87"/>
    </row>
    <row r="113" ht="12.75">
      <c r="A113" s="87"/>
    </row>
    <row r="114" ht="12.75">
      <c r="A114" s="87"/>
    </row>
    <row r="115" ht="12.75">
      <c r="A115" s="87"/>
    </row>
    <row r="116" ht="12.75">
      <c r="A116" s="87"/>
    </row>
    <row r="117" ht="12.75">
      <c r="A117" s="87"/>
    </row>
    <row r="118" ht="12.75">
      <c r="A118" s="87"/>
    </row>
    <row r="119" ht="12.75">
      <c r="A119" s="87"/>
    </row>
    <row r="120" ht="12.75">
      <c r="A120" s="87"/>
    </row>
    <row r="121" ht="12.75">
      <c r="A121" s="87"/>
    </row>
    <row r="122" ht="12.75">
      <c r="A122" s="87"/>
    </row>
    <row r="123" ht="12.75">
      <c r="A123" s="87"/>
    </row>
    <row r="124" ht="12.75">
      <c r="A124" s="87"/>
    </row>
    <row r="125" ht="12.75">
      <c r="A125" s="87"/>
    </row>
    <row r="126" ht="12.75">
      <c r="A126" s="87"/>
    </row>
    <row r="127" ht="12.75">
      <c r="A127" s="87"/>
    </row>
    <row r="128" ht="12.75">
      <c r="A128" s="87"/>
    </row>
    <row r="129" ht="12.75">
      <c r="A129" s="87"/>
    </row>
    <row r="130" ht="12.75">
      <c r="A130" s="87"/>
    </row>
    <row r="131" ht="12.75">
      <c r="A131" s="87"/>
    </row>
    <row r="132" ht="12.75">
      <c r="A132" s="87"/>
    </row>
    <row r="133" ht="12.75">
      <c r="A133" s="87"/>
    </row>
    <row r="134" ht="12.75">
      <c r="A134" s="87"/>
    </row>
    <row r="135" ht="12.75">
      <c r="A135" s="87"/>
    </row>
    <row r="136" ht="12.75">
      <c r="A136" s="87"/>
    </row>
    <row r="137" ht="12.75">
      <c r="A137" s="87"/>
    </row>
    <row r="138" ht="12.75">
      <c r="A138" s="87"/>
    </row>
    <row r="139" ht="12.75">
      <c r="A139" s="87"/>
    </row>
    <row r="140" ht="12.75">
      <c r="A140" s="87"/>
    </row>
    <row r="141" ht="12.75">
      <c r="A141" s="87"/>
    </row>
    <row r="142" ht="12.75">
      <c r="A142" s="87"/>
    </row>
    <row r="143" ht="12.75">
      <c r="A143" s="87"/>
    </row>
    <row r="144" ht="12.75">
      <c r="A144" s="87"/>
    </row>
    <row r="145" ht="12.75">
      <c r="A145" s="87"/>
    </row>
  </sheetData>
  <sheetProtection selectLockedCells="1" selectUnlockedCells="1"/>
  <mergeCells count="13">
    <mergeCell ref="A1:J1"/>
    <mergeCell ref="A2:J2"/>
    <mergeCell ref="A3:A4"/>
    <mergeCell ref="B3:B4"/>
    <mergeCell ref="C3:C4"/>
    <mergeCell ref="D3:D4"/>
    <mergeCell ref="E3:E4"/>
    <mergeCell ref="F3:F4"/>
    <mergeCell ref="G3:J3"/>
    <mergeCell ref="C16:F16"/>
    <mergeCell ref="H16:J16"/>
    <mergeCell ref="C17:F17"/>
    <mergeCell ref="H17:J17"/>
  </mergeCells>
  <printOptions/>
  <pageMargins left="1.18125" right="0.39375" top="0.7875" bottom="0.7875" header="0.39375" footer="0.5118055555555555"/>
  <pageSetup firstPageNumber="9" useFirstPageNumber="1" horizontalDpi="300" verticalDpi="300" orientation="landscape" paperSize="9" scale="53"/>
  <headerFooter alignWithMargins="0">
    <oddHeader>&amp;C&amp;"Times New Roman,Обычный"&amp;14 11&amp;R&amp;"Times New Roman,Обычный"&amp;14Продовження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J26"/>
  <sheetViews>
    <sheetView zoomScale="75" zoomScaleNormal="75" zoomScaleSheetLayoutView="75" workbookViewId="0" topLeftCell="D19">
      <selection activeCell="G15" sqref="G15"/>
    </sheetView>
  </sheetViews>
  <sheetFormatPr defaultColWidth="9.00390625" defaultRowHeight="12.75"/>
  <cols>
    <col min="1" max="1" width="94.25390625" style="142" customWidth="1"/>
    <col min="2" max="2" width="19.375" style="142" customWidth="1"/>
    <col min="3" max="3" width="25.00390625" style="142" customWidth="1"/>
    <col min="4" max="4" width="20.75390625" style="142" customWidth="1"/>
    <col min="5" max="5" width="22.125" style="142" customWidth="1"/>
    <col min="6" max="6" width="21.00390625" style="142" customWidth="1"/>
    <col min="7" max="7" width="24.375" style="142" customWidth="1"/>
    <col min="8" max="8" width="91.875" style="142" customWidth="1"/>
    <col min="9" max="9" width="9.625" style="142" customWidth="1"/>
    <col min="10" max="16384" width="9.125" style="142" customWidth="1"/>
  </cols>
  <sheetData>
    <row r="1" spans="1:8" ht="25.5" customHeight="1">
      <c r="A1" s="143" t="s">
        <v>116</v>
      </c>
      <c r="B1" s="143"/>
      <c r="C1" s="143"/>
      <c r="D1" s="143"/>
      <c r="E1" s="143"/>
      <c r="F1" s="143"/>
      <c r="G1" s="143"/>
      <c r="H1" s="143"/>
    </row>
    <row r="2" ht="16.5" customHeight="1"/>
    <row r="3" spans="1:8" ht="45" customHeight="1">
      <c r="A3" s="144" t="s">
        <v>55</v>
      </c>
      <c r="B3" s="144" t="s">
        <v>335</v>
      </c>
      <c r="C3" s="144" t="s">
        <v>402</v>
      </c>
      <c r="D3" s="43" t="s">
        <v>57</v>
      </c>
      <c r="E3" s="43" t="s">
        <v>58</v>
      </c>
      <c r="F3" s="44" t="s">
        <v>173</v>
      </c>
      <c r="G3" s="43" t="s">
        <v>403</v>
      </c>
      <c r="H3" s="144" t="s">
        <v>404</v>
      </c>
    </row>
    <row r="4" spans="1:8" ht="52.5" customHeight="1">
      <c r="A4" s="144"/>
      <c r="B4" s="144"/>
      <c r="C4" s="144"/>
      <c r="D4" s="43"/>
      <c r="E4" s="43"/>
      <c r="F4" s="44"/>
      <c r="G4" s="43"/>
      <c r="H4" s="144"/>
    </row>
    <row r="5" spans="1:8" s="146" customFormat="1" ht="18" customHeight="1">
      <c r="A5" s="145">
        <v>1</v>
      </c>
      <c r="B5" s="145">
        <v>2</v>
      </c>
      <c r="C5" s="145">
        <v>3</v>
      </c>
      <c r="D5" s="145">
        <v>4</v>
      </c>
      <c r="E5" s="145">
        <v>5</v>
      </c>
      <c r="F5" s="145">
        <v>6</v>
      </c>
      <c r="G5" s="145">
        <v>7</v>
      </c>
      <c r="H5" s="145">
        <v>8</v>
      </c>
    </row>
    <row r="6" spans="1:8" s="146" customFormat="1" ht="19.5" customHeight="1">
      <c r="A6" s="147" t="s">
        <v>405</v>
      </c>
      <c r="B6" s="147"/>
      <c r="C6" s="145"/>
      <c r="D6" s="145"/>
      <c r="E6" s="145"/>
      <c r="F6" s="145"/>
      <c r="G6" s="145"/>
      <c r="H6" s="145"/>
    </row>
    <row r="7" spans="1:8" ht="12.75">
      <c r="A7" s="55" t="s">
        <v>406</v>
      </c>
      <c r="B7" s="43">
        <v>5000</v>
      </c>
      <c r="C7" s="144" t="s">
        <v>407</v>
      </c>
      <c r="D7" s="148">
        <f>('Осн. фін. пок.'!C54/'Осн. фін. пок.'!C52)*100</f>
        <v>-0.17108834569707082</v>
      </c>
      <c r="E7" s="148">
        <f>('Осн. фін. пок.'!D54/'Осн. фін. пок.'!D52)*100</f>
        <v>15.65576140348773</v>
      </c>
      <c r="F7" s="148">
        <f>('Осн. фін. пок.'!E54/'Осн. фін. пок.'!E52)*100</f>
        <v>12.247866241012167</v>
      </c>
      <c r="G7" s="148">
        <f>('Осн. фін. пок.'!F54/'Осн. фін. пок.'!F52)*100</f>
        <v>14.270020578347047</v>
      </c>
      <c r="H7" s="149"/>
    </row>
    <row r="8" spans="1:8" ht="12.75">
      <c r="A8" s="55" t="s">
        <v>408</v>
      </c>
      <c r="B8" s="43">
        <v>5010</v>
      </c>
      <c r="C8" s="144" t="s">
        <v>407</v>
      </c>
      <c r="D8" s="148">
        <f>('Осн. фін. пок.'!C60/'Осн. фін. пок.'!C52)*100</f>
        <v>7.850472200040609</v>
      </c>
      <c r="E8" s="148">
        <f>('Осн. фін. пок.'!D60/'Осн. фін. пок.'!D52)*100</f>
        <v>15.93919138564604</v>
      </c>
      <c r="F8" s="148">
        <f>('Осн. фін. пок.'!E60/'Осн. фін. пок.'!E52)*100</f>
        <v>13.307000746623048</v>
      </c>
      <c r="G8" s="148">
        <f>('Осн. фін. пок.'!F60/'Осн. фін. пок.'!F52)*100</f>
        <v>15.232032545841248</v>
      </c>
      <c r="H8" s="149"/>
    </row>
    <row r="9" spans="1:8" ht="42.75" customHeight="1">
      <c r="A9" s="150" t="s">
        <v>409</v>
      </c>
      <c r="B9" s="43">
        <v>5020</v>
      </c>
      <c r="C9" s="144" t="s">
        <v>407</v>
      </c>
      <c r="D9" s="148">
        <f>('Осн. фін. пок.'!C73/'Осн. фін. пок.'!C113)*100</f>
        <v>-2.100422602950329</v>
      </c>
      <c r="E9" s="148">
        <f>('Осн. фін. пок.'!D73/'Осн. фін. пок.'!D113)*100</f>
        <v>2.626827774046153</v>
      </c>
      <c r="F9" s="148">
        <f>('Осн. фін. пок.'!E73/'Осн. фін. пок.'!E113)*100</f>
        <v>1.9055462470198392</v>
      </c>
      <c r="G9" s="148">
        <f>('Осн. фін. пок.'!F73/'Осн. фін. пок.'!F113)*100</f>
        <v>2.7759907246861166</v>
      </c>
      <c r="H9" s="149" t="s">
        <v>410</v>
      </c>
    </row>
    <row r="10" spans="1:8" ht="42.75" customHeight="1">
      <c r="A10" s="150" t="s">
        <v>411</v>
      </c>
      <c r="B10" s="43">
        <v>5030</v>
      </c>
      <c r="C10" s="144" t="s">
        <v>407</v>
      </c>
      <c r="D10" s="148">
        <f>('Осн. фін. пок.'!C73/'Осн. фін. пок.'!C119)*100</f>
        <v>-3.164155402997827</v>
      </c>
      <c r="E10" s="148">
        <f>('Осн. фін. пок.'!D73/'Осн. фін. пок.'!D119)*100</f>
        <v>3.2586759454262317</v>
      </c>
      <c r="F10" s="148">
        <f>('Осн. фін. пок.'!E73/'Осн. фін. пок.'!E119)*100</f>
        <v>2.3638998260232653</v>
      </c>
      <c r="G10" s="148">
        <f>('Осн. фін. пок.'!F73/'Осн. фін. пок.'!F119)*100</f>
        <v>3.5217514598443347</v>
      </c>
      <c r="H10" s="149"/>
    </row>
    <row r="11" spans="1:8" ht="12.75">
      <c r="A11" s="150" t="s">
        <v>412</v>
      </c>
      <c r="B11" s="43">
        <v>5040</v>
      </c>
      <c r="C11" s="144" t="s">
        <v>407</v>
      </c>
      <c r="D11" s="148">
        <f>('Осн. фін. пок.'!C73/'Осн. фін. пок.'!C52)*100</f>
        <v>-5.053041180699244</v>
      </c>
      <c r="E11" s="148">
        <f>('Осн. фін. пок.'!D73/'Осн. фін. пок.'!D52)*100</f>
        <v>5.331240066093696</v>
      </c>
      <c r="F11" s="148">
        <f>('Осн. фін. пок.'!E73/'Осн. фін. пок.'!E52)*100</f>
        <v>3.616310001246717</v>
      </c>
      <c r="G11" s="148">
        <f>('Осн. фін. пок.'!F73/'Осн. фін. пок.'!F52)*100</f>
        <v>5.327250614141235</v>
      </c>
      <c r="H11" s="149" t="s">
        <v>413</v>
      </c>
    </row>
    <row r="12" spans="1:8" ht="19.5" customHeight="1">
      <c r="A12" s="147" t="s">
        <v>414</v>
      </c>
      <c r="B12" s="43"/>
      <c r="C12" s="151"/>
      <c r="D12" s="152"/>
      <c r="E12" s="152"/>
      <c r="F12" s="152"/>
      <c r="G12" s="152"/>
      <c r="H12" s="149"/>
    </row>
    <row r="13" spans="1:8" ht="12.75">
      <c r="A13" s="153" t="s">
        <v>415</v>
      </c>
      <c r="B13" s="43">
        <v>5100</v>
      </c>
      <c r="C13" s="144"/>
      <c r="D13" s="148">
        <f>('Осн. фін. пок.'!C114+'Осн. фін. пок.'!C115)/'Осн. фін. пок.'!C60</f>
        <v>1.3271735214748144</v>
      </c>
      <c r="E13" s="148">
        <f>('Осн. фін. пок.'!D114+'Осн. фін. пок.'!D115)/'Осн. фін. пок.'!D60</f>
        <v>0.5067669172932331</v>
      </c>
      <c r="F13" s="148">
        <f>('Осн. фін. пок.'!E114+'Осн. фін. пок.'!E115)/'Осн. фін. пок.'!E60</f>
        <v>0.5676019501842964</v>
      </c>
      <c r="G13" s="148">
        <f>('Осн. фін. пок.'!F114+'Осн. фін. пок.'!F115)/'Осн. фін. пок.'!F60</f>
        <v>0.47304399335457425</v>
      </c>
      <c r="H13" s="149"/>
    </row>
    <row r="14" spans="1:8" s="146" customFormat="1" ht="12.75">
      <c r="A14" s="153" t="s">
        <v>416</v>
      </c>
      <c r="B14" s="43">
        <v>5110</v>
      </c>
      <c r="C14" s="144" t="s">
        <v>417</v>
      </c>
      <c r="D14" s="148">
        <f>'Осн. фін. пок.'!C119/('Осн. фін. пок.'!C114+'Осн. фін. пок.'!C115)</f>
        <v>15.327507737119971</v>
      </c>
      <c r="E14" s="148">
        <f>'Осн. фін. пок.'!D119/('Осн. фін. пок.'!D114+'Осн. фін. пок.'!D115)</f>
        <v>20.25408011869436</v>
      </c>
      <c r="F14" s="148">
        <f>'Осн. фін. пок.'!E119/('Осн. фін. пок.'!E114+'Осн. фін. пок.'!E115)</f>
        <v>20.25408011869436</v>
      </c>
      <c r="G14" s="148">
        <f>'Осн. фін. пок.'!F119/('Осн. фін. пок.'!F114+'Осн. фін. пок.'!F115)</f>
        <v>20.993508902077153</v>
      </c>
      <c r="H14" s="149" t="s">
        <v>418</v>
      </c>
    </row>
    <row r="15" spans="1:8" s="146" customFormat="1" ht="12.75">
      <c r="A15" s="153" t="s">
        <v>419</v>
      </c>
      <c r="B15" s="43">
        <v>5120</v>
      </c>
      <c r="C15" s="144" t="s">
        <v>417</v>
      </c>
      <c r="D15" s="148">
        <f>'Осн. фін. пок.'!C111/'Осн. фін. пок.'!C115</f>
        <v>3.4649553977789913</v>
      </c>
      <c r="E15" s="148">
        <f>'Осн. фін. пок.'!D111/'Осн. фін. пок.'!D115</f>
        <v>5.358123145400594</v>
      </c>
      <c r="F15" s="148">
        <f>'Осн. фін. пок.'!E111/'Осн. фін. пок.'!E115</f>
        <v>5.358123145400594</v>
      </c>
      <c r="G15" s="148">
        <f>'Осн. фін. пок.'!F111/'Осн. фін. пок.'!F115</f>
        <v>5.5929154302670625</v>
      </c>
      <c r="H15" s="149" t="s">
        <v>420</v>
      </c>
    </row>
    <row r="16" spans="1:8" ht="19.5" customHeight="1">
      <c r="A16" s="147" t="s">
        <v>421</v>
      </c>
      <c r="B16" s="43"/>
      <c r="C16" s="144"/>
      <c r="D16" s="152"/>
      <c r="E16" s="152"/>
      <c r="F16" s="152"/>
      <c r="G16" s="152"/>
      <c r="H16" s="149"/>
    </row>
    <row r="17" spans="1:8" ht="42.75" customHeight="1">
      <c r="A17" s="153" t="s">
        <v>422</v>
      </c>
      <c r="B17" s="43">
        <v>5200</v>
      </c>
      <c r="C17" s="144"/>
      <c r="D17" s="148">
        <f>-('IV. Кап. інвестиції'!C6/'I. Фін результат'!C133)</f>
        <v>1.0043495005168703</v>
      </c>
      <c r="E17" s="148">
        <f>-('IV. Кап. інвестиції'!D6/'I. Фін результат'!D133)</f>
        <v>0.9992973096999942</v>
      </c>
      <c r="F17" s="148">
        <f>-('IV. Кап. інвестиції'!E6/'I. Фін результат'!E133)</f>
        <v>3.080074934756503</v>
      </c>
      <c r="G17" s="148">
        <f>-('IV. Кап. інвестиції'!F6/'I. Фін результат'!F133)</f>
        <v>1.09447261291033</v>
      </c>
      <c r="H17" s="149"/>
    </row>
    <row r="18" spans="1:8" ht="12.75">
      <c r="A18" s="153" t="s">
        <v>423</v>
      </c>
      <c r="B18" s="43">
        <v>5210</v>
      </c>
      <c r="C18" s="144"/>
      <c r="D18" s="148">
        <f>'Осн. фін. пок.'!C99/'Осн. фін. пок.'!C52</f>
        <v>0.14473656757325787</v>
      </c>
      <c r="E18" s="148">
        <f>'Осн. фін. пок.'!D99/'Осн. фін. пок.'!D52</f>
        <v>0.1043882211772531</v>
      </c>
      <c r="F18" s="148">
        <f>'Осн. фін. пок.'!E99/'Осн. фін. пок.'!E52</f>
        <v>0.3351466140715329</v>
      </c>
      <c r="G18" s="148">
        <f>'Осн. фін. пок.'!F99/'Осн. фін. пок.'!F52</f>
        <v>0.11356489952679812</v>
      </c>
      <c r="H18" s="149"/>
    </row>
    <row r="19" spans="1:8" ht="42.75" customHeight="1">
      <c r="A19" s="153" t="s">
        <v>424</v>
      </c>
      <c r="B19" s="43">
        <v>5220</v>
      </c>
      <c r="C19" s="144" t="s">
        <v>425</v>
      </c>
      <c r="D19" s="148">
        <f>'Осн. фін. пок.'!C110/'Осн. фін. пок.'!C109</f>
        <v>0.3353823394378411</v>
      </c>
      <c r="E19" s="148">
        <f>'Осн. фін. пок.'!D110/'Осн. фін. пок.'!D109</f>
        <v>0.3839107587038279</v>
      </c>
      <c r="F19" s="148">
        <f>'Осн. фін. пок.'!E110/'Осн. фін. пок.'!E109</f>
        <v>0.3839107587038279</v>
      </c>
      <c r="G19" s="148">
        <f>'Осн. фін. пок.'!F110/'Осн. фін. пок.'!F109</f>
        <v>0.33538437140704913</v>
      </c>
      <c r="H19" s="149" t="s">
        <v>426</v>
      </c>
    </row>
    <row r="20" spans="1:8" ht="19.5" customHeight="1">
      <c r="A20" s="147" t="s">
        <v>427</v>
      </c>
      <c r="B20" s="43"/>
      <c r="C20" s="144"/>
      <c r="D20" s="152"/>
      <c r="E20" s="152"/>
      <c r="F20" s="152"/>
      <c r="G20" s="152"/>
      <c r="H20" s="149"/>
    </row>
    <row r="21" spans="1:8" ht="12.75">
      <c r="A21" s="150" t="s">
        <v>428</v>
      </c>
      <c r="B21" s="43">
        <v>5300</v>
      </c>
      <c r="C21" s="144"/>
      <c r="D21" s="152"/>
      <c r="E21" s="152"/>
      <c r="F21" s="152"/>
      <c r="G21" s="152"/>
      <c r="H21" s="149"/>
    </row>
    <row r="22" ht="19.5" customHeight="1"/>
    <row r="23" ht="19.5" customHeight="1"/>
    <row r="24" ht="19.5" customHeight="1"/>
    <row r="25" spans="1:8" s="1" customFormat="1" ht="19.5" customHeight="1">
      <c r="A25" s="102" t="s">
        <v>429</v>
      </c>
      <c r="B25" s="102"/>
      <c r="C25" s="2"/>
      <c r="D25" s="85" t="s">
        <v>167</v>
      </c>
      <c r="E25" s="85"/>
      <c r="F25" s="85"/>
      <c r="G25" s="85"/>
      <c r="H25" s="1" t="s">
        <v>430</v>
      </c>
    </row>
    <row r="26" spans="1:10" s="16" customFormat="1" ht="19.5" customHeight="1">
      <c r="A26" s="8" t="s">
        <v>431</v>
      </c>
      <c r="B26" s="13"/>
      <c r="C26" s="1"/>
      <c r="D26" s="2" t="s">
        <v>170</v>
      </c>
      <c r="E26" s="2"/>
      <c r="F26" s="2"/>
      <c r="G26" s="2"/>
      <c r="H26" s="16" t="s">
        <v>432</v>
      </c>
      <c r="I26" s="154"/>
      <c r="J26" s="154"/>
    </row>
  </sheetData>
  <sheetProtection selectLockedCells="1" selectUnlockedCells="1"/>
  <mergeCells count="1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D25:G25"/>
    <mergeCell ref="D26:G26"/>
  </mergeCells>
  <printOptions/>
  <pageMargins left="0.7875" right="0.5902777777777778" top="0.7875" bottom="0.7875" header="0.4722222222222222" footer="0.5118055555555555"/>
  <pageSetup horizontalDpi="300" verticalDpi="300" orientation="landscape" paperSize="9" scale="42"/>
  <headerFooter alignWithMargins="0">
    <oddHeader>&amp;C&amp;"Times New Roman,Обычный"&amp;14 12&amp;R&amp;"Times New Roman,Обычный"&amp;14Продовження  додатка 1
Таблиця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89"/>
  <sheetViews>
    <sheetView zoomScale="75" zoomScaleNormal="75" zoomScaleSheetLayoutView="75" workbookViewId="0" topLeftCell="I66">
      <selection activeCell="N84" sqref="N84"/>
    </sheetView>
  </sheetViews>
  <sheetFormatPr defaultColWidth="9.00390625" defaultRowHeight="12.75"/>
  <cols>
    <col min="1" max="1" width="44.875" style="16" customWidth="1"/>
    <col min="2" max="2" width="13.625" style="155" customWidth="1"/>
    <col min="3" max="3" width="12.75390625" style="16" customWidth="1"/>
    <col min="4" max="4" width="16.125" style="16" customWidth="1"/>
    <col min="5" max="5" width="15.375" style="16" customWidth="1"/>
    <col min="6" max="6" width="16.625" style="16" customWidth="1"/>
    <col min="7" max="7" width="15.25390625" style="16" customWidth="1"/>
    <col min="8" max="8" width="16.625" style="16" customWidth="1"/>
    <col min="9" max="9" width="16.125" style="16" customWidth="1"/>
    <col min="10" max="10" width="16.375" style="16" customWidth="1"/>
    <col min="11" max="11" width="16.625" style="16" customWidth="1"/>
    <col min="12" max="12" width="16.875" style="16" customWidth="1"/>
    <col min="13" max="15" width="16.75390625" style="16" customWidth="1"/>
    <col min="16" max="16384" width="9.125" style="16" customWidth="1"/>
  </cols>
  <sheetData>
    <row r="1" spans="1:15" ht="12.75">
      <c r="A1" s="42" t="s">
        <v>433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2.75">
      <c r="A2" s="42" t="s">
        <v>434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8.75" customHeight="1">
      <c r="A3" s="2" t="s">
        <v>435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9.5" customHeight="1">
      <c r="A4" s="156" t="s">
        <v>436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21.75" customHeight="1">
      <c r="A5" s="74" t="s">
        <v>437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10.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16.5" customHeight="1">
      <c r="A7" s="87" t="s">
        <v>438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10.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</row>
    <row r="9" spans="1:15" s="1" customFormat="1" ht="40.5" customHeight="1">
      <c r="A9" s="32" t="s">
        <v>55</v>
      </c>
      <c r="B9" s="32"/>
      <c r="C9" s="32"/>
      <c r="D9" s="43" t="s">
        <v>57</v>
      </c>
      <c r="E9" s="43"/>
      <c r="F9" s="43" t="s">
        <v>439</v>
      </c>
      <c r="G9" s="43"/>
      <c r="H9" s="43" t="s">
        <v>173</v>
      </c>
      <c r="I9" s="43"/>
      <c r="J9" s="43" t="s">
        <v>403</v>
      </c>
      <c r="K9" s="43"/>
      <c r="L9" s="43" t="s">
        <v>440</v>
      </c>
      <c r="M9" s="43"/>
      <c r="N9" s="43" t="s">
        <v>441</v>
      </c>
      <c r="O9" s="43"/>
    </row>
    <row r="10" spans="1:15" s="1" customFormat="1" ht="18" customHeight="1">
      <c r="A10" s="32">
        <v>1</v>
      </c>
      <c r="B10" s="32"/>
      <c r="C10" s="32"/>
      <c r="D10" s="43">
        <v>2</v>
      </c>
      <c r="E10" s="43"/>
      <c r="F10" s="43">
        <v>3</v>
      </c>
      <c r="G10" s="43"/>
      <c r="H10" s="43">
        <v>4</v>
      </c>
      <c r="I10" s="43"/>
      <c r="J10" s="43">
        <v>5</v>
      </c>
      <c r="K10" s="43"/>
      <c r="L10" s="43">
        <v>6</v>
      </c>
      <c r="M10" s="43"/>
      <c r="N10" s="43">
        <v>7</v>
      </c>
      <c r="O10" s="43"/>
    </row>
    <row r="11" spans="1:15" s="1" customFormat="1" ht="60" customHeight="1">
      <c r="A11" s="89" t="s">
        <v>151</v>
      </c>
      <c r="B11" s="89"/>
      <c r="C11" s="89"/>
      <c r="D11" s="159">
        <f>SUM(D12:D14)</f>
        <v>191</v>
      </c>
      <c r="E11" s="159"/>
      <c r="F11" s="159">
        <f>SUM(F12:F14)</f>
        <v>222.3</v>
      </c>
      <c r="G11" s="159"/>
      <c r="H11" s="159">
        <f>SUM(H12:H14)</f>
        <v>190</v>
      </c>
      <c r="I11" s="159"/>
      <c r="J11" s="159">
        <f>SUM(J12:J14)</f>
        <v>220.3</v>
      </c>
      <c r="K11" s="159"/>
      <c r="L11" s="160">
        <f>J11/H11*100</f>
        <v>115.94736842105264</v>
      </c>
      <c r="M11" s="160"/>
      <c r="N11" s="160">
        <f>J11/D11*100</f>
        <v>115.34031413612567</v>
      </c>
      <c r="O11" s="160"/>
    </row>
    <row r="12" spans="1:15" s="1" customFormat="1" ht="19.5" customHeight="1">
      <c r="A12" s="55" t="s">
        <v>153</v>
      </c>
      <c r="B12" s="55"/>
      <c r="C12" s="55"/>
      <c r="D12" s="161">
        <v>1</v>
      </c>
      <c r="E12" s="161"/>
      <c r="F12" s="161">
        <v>1</v>
      </c>
      <c r="G12" s="161"/>
      <c r="H12" s="161">
        <v>1</v>
      </c>
      <c r="I12" s="161"/>
      <c r="J12" s="161">
        <v>1</v>
      </c>
      <c r="K12" s="161"/>
      <c r="L12" s="162">
        <f>J12/H12*100</f>
        <v>100</v>
      </c>
      <c r="M12" s="162"/>
      <c r="N12" s="162">
        <f>J12/D12*100</f>
        <v>100</v>
      </c>
      <c r="O12" s="162"/>
    </row>
    <row r="13" spans="1:15" s="1" customFormat="1" ht="19.5" customHeight="1">
      <c r="A13" s="55" t="s">
        <v>155</v>
      </c>
      <c r="B13" s="55"/>
      <c r="C13" s="55"/>
      <c r="D13" s="161">
        <v>11</v>
      </c>
      <c r="E13" s="161"/>
      <c r="F13" s="161">
        <v>12</v>
      </c>
      <c r="G13" s="161"/>
      <c r="H13" s="161">
        <v>12</v>
      </c>
      <c r="I13" s="161"/>
      <c r="J13" s="161">
        <v>11</v>
      </c>
      <c r="K13" s="161"/>
      <c r="L13" s="162">
        <f>J13/H13*100</f>
        <v>91.66666666666666</v>
      </c>
      <c r="M13" s="162"/>
      <c r="N13" s="162">
        <f>J13/D13*100</f>
        <v>100</v>
      </c>
      <c r="O13" s="162"/>
    </row>
    <row r="14" spans="1:15" s="1" customFormat="1" ht="19.5" customHeight="1">
      <c r="A14" s="55" t="s">
        <v>157</v>
      </c>
      <c r="B14" s="55"/>
      <c r="C14" s="55"/>
      <c r="D14" s="161">
        <v>179</v>
      </c>
      <c r="E14" s="161"/>
      <c r="F14" s="161">
        <v>209.3</v>
      </c>
      <c r="G14" s="161"/>
      <c r="H14" s="161">
        <v>177</v>
      </c>
      <c r="I14" s="161"/>
      <c r="J14" s="161">
        <v>208.3</v>
      </c>
      <c r="K14" s="161"/>
      <c r="L14" s="162">
        <f>J14/H14*100</f>
        <v>117.68361581920905</v>
      </c>
      <c r="M14" s="162"/>
      <c r="N14" s="162">
        <f>J14/D14*100</f>
        <v>116.36871508379889</v>
      </c>
      <c r="O14" s="162"/>
    </row>
    <row r="15" spans="1:15" s="1" customFormat="1" ht="18.75" customHeight="1">
      <c r="A15" s="89" t="s">
        <v>442</v>
      </c>
      <c r="B15" s="89"/>
      <c r="C15" s="89"/>
      <c r="D15" s="159">
        <f>SUM(D16:D18)</f>
        <v>15042.9</v>
      </c>
      <c r="E15" s="159"/>
      <c r="F15" s="159">
        <f>SUM(F16:F18)</f>
        <v>17382.7</v>
      </c>
      <c r="G15" s="159"/>
      <c r="H15" s="159">
        <f>SUM(H16:H18)</f>
        <v>18310.837</v>
      </c>
      <c r="I15" s="159"/>
      <c r="J15" s="159">
        <f>SUM(J16:J18)</f>
        <v>20869.11</v>
      </c>
      <c r="K15" s="159"/>
      <c r="L15" s="160">
        <f>J15/H15*100</f>
        <v>113.97136023874823</v>
      </c>
      <c r="M15" s="160"/>
      <c r="N15" s="160">
        <f>J15/D15*100</f>
        <v>138.7306303970644</v>
      </c>
      <c r="O15" s="160"/>
    </row>
    <row r="16" spans="1:15" s="1" customFormat="1" ht="19.5" customHeight="1">
      <c r="A16" s="55" t="s">
        <v>153</v>
      </c>
      <c r="B16" s="55"/>
      <c r="C16" s="55"/>
      <c r="D16" s="161">
        <v>275.6</v>
      </c>
      <c r="E16" s="161"/>
      <c r="F16" s="161">
        <v>286.93</v>
      </c>
      <c r="G16" s="161"/>
      <c r="H16" s="161">
        <v>331.8</v>
      </c>
      <c r="I16" s="161"/>
      <c r="J16" s="161">
        <v>383.46</v>
      </c>
      <c r="K16" s="161"/>
      <c r="L16" s="162">
        <f>J16/H16*100</f>
        <v>115.56962025316454</v>
      </c>
      <c r="M16" s="162"/>
      <c r="N16" s="162">
        <f>J16/D16*100</f>
        <v>139.1364296081277</v>
      </c>
      <c r="O16" s="162"/>
    </row>
    <row r="17" spans="1:15" s="1" customFormat="1" ht="19.5" customHeight="1">
      <c r="A17" s="55" t="s">
        <v>155</v>
      </c>
      <c r="B17" s="55"/>
      <c r="C17" s="55"/>
      <c r="D17" s="161">
        <v>1346.5</v>
      </c>
      <c r="E17" s="161"/>
      <c r="F17" s="161">
        <v>1530.93</v>
      </c>
      <c r="G17" s="161"/>
      <c r="H17" s="161">
        <v>1928.3</v>
      </c>
      <c r="I17" s="161"/>
      <c r="J17" s="161">
        <v>1798.06</v>
      </c>
      <c r="K17" s="161"/>
      <c r="L17" s="162">
        <f>J17/H17*100</f>
        <v>93.24586423274387</v>
      </c>
      <c r="M17" s="162"/>
      <c r="N17" s="162">
        <f>J17/D17*100</f>
        <v>133.53583364277756</v>
      </c>
      <c r="O17" s="162"/>
    </row>
    <row r="18" spans="1:15" s="1" customFormat="1" ht="19.5" customHeight="1">
      <c r="A18" s="55" t="s">
        <v>157</v>
      </c>
      <c r="B18" s="55"/>
      <c r="C18" s="55"/>
      <c r="D18" s="161">
        <v>13420.8</v>
      </c>
      <c r="E18" s="161"/>
      <c r="F18" s="161">
        <v>15564.84</v>
      </c>
      <c r="G18" s="161"/>
      <c r="H18" s="161">
        <v>16050.737</v>
      </c>
      <c r="I18" s="161"/>
      <c r="J18" s="161">
        <v>18687.59</v>
      </c>
      <c r="K18" s="161"/>
      <c r="L18" s="162">
        <f>J18/H18*100</f>
        <v>116.42823628597243</v>
      </c>
      <c r="M18" s="162"/>
      <c r="N18" s="162">
        <f>J18/D18*100</f>
        <v>139.24348772055316</v>
      </c>
      <c r="O18" s="162"/>
    </row>
    <row r="19" spans="1:15" s="1" customFormat="1" ht="19.5" customHeight="1">
      <c r="A19" s="89" t="s">
        <v>443</v>
      </c>
      <c r="B19" s="89"/>
      <c r="C19" s="89"/>
      <c r="D19" s="159">
        <f>'I. Фін результат'!C131</f>
        <v>-15042.945</v>
      </c>
      <c r="E19" s="159"/>
      <c r="F19" s="159">
        <f>'I. Фін результат'!D131</f>
        <v>-17382.699999999997</v>
      </c>
      <c r="G19" s="159"/>
      <c r="H19" s="159">
        <f>'I. Фін результат'!E131</f>
        <v>-18310.837</v>
      </c>
      <c r="I19" s="159"/>
      <c r="J19" s="159">
        <f>'I. Фін результат'!F131</f>
        <v>-20869.11</v>
      </c>
      <c r="K19" s="159"/>
      <c r="L19" s="160">
        <f>J19/H19*100</f>
        <v>113.97136023874823</v>
      </c>
      <c r="M19" s="160"/>
      <c r="N19" s="160">
        <f>J19/D19*100</f>
        <v>138.7302153933289</v>
      </c>
      <c r="O19" s="160"/>
    </row>
    <row r="20" spans="1:15" s="1" customFormat="1" ht="19.5" customHeight="1">
      <c r="A20" s="55" t="s">
        <v>153</v>
      </c>
      <c r="B20" s="55"/>
      <c r="C20" s="55"/>
      <c r="D20" s="161">
        <v>275.6</v>
      </c>
      <c r="E20" s="161"/>
      <c r="F20" s="161">
        <v>286.93</v>
      </c>
      <c r="G20" s="161"/>
      <c r="H20" s="161">
        <v>331.8</v>
      </c>
      <c r="I20" s="161"/>
      <c r="J20" s="161">
        <v>383.46</v>
      </c>
      <c r="K20" s="161"/>
      <c r="L20" s="162">
        <f>J20/H20*100</f>
        <v>115.56962025316454</v>
      </c>
      <c r="M20" s="162"/>
      <c r="N20" s="162">
        <f>J20/D20*100</f>
        <v>139.1364296081277</v>
      </c>
      <c r="O20" s="162"/>
    </row>
    <row r="21" spans="1:15" s="1" customFormat="1" ht="19.5" customHeight="1">
      <c r="A21" s="55" t="s">
        <v>155</v>
      </c>
      <c r="B21" s="55"/>
      <c r="C21" s="55"/>
      <c r="D21" s="161">
        <v>1346.5</v>
      </c>
      <c r="E21" s="161"/>
      <c r="F21" s="161">
        <v>1530.93</v>
      </c>
      <c r="G21" s="161"/>
      <c r="H21" s="161">
        <v>1928.3</v>
      </c>
      <c r="I21" s="161"/>
      <c r="J21" s="161">
        <v>1798.06</v>
      </c>
      <c r="K21" s="161"/>
      <c r="L21" s="162">
        <f>J21/H21*100</f>
        <v>93.24586423274387</v>
      </c>
      <c r="M21" s="162"/>
      <c r="N21" s="162">
        <f>J21/D21*100</f>
        <v>133.53583364277756</v>
      </c>
      <c r="O21" s="162"/>
    </row>
    <row r="22" spans="1:15" s="1" customFormat="1" ht="19.5" customHeight="1">
      <c r="A22" s="55" t="s">
        <v>157</v>
      </c>
      <c r="B22" s="55"/>
      <c r="C22" s="55"/>
      <c r="D22" s="161">
        <v>13420.8</v>
      </c>
      <c r="E22" s="161"/>
      <c r="F22" s="161">
        <v>15564.84</v>
      </c>
      <c r="G22" s="161"/>
      <c r="H22" s="161">
        <v>16050.737</v>
      </c>
      <c r="I22" s="161"/>
      <c r="J22" s="161">
        <v>18687.59</v>
      </c>
      <c r="K22" s="161"/>
      <c r="L22" s="162">
        <f>J22/H22*100</f>
        <v>116.42823628597243</v>
      </c>
      <c r="M22" s="162"/>
      <c r="N22" s="162">
        <f>J22/D22*100</f>
        <v>139.24348772055316</v>
      </c>
      <c r="O22" s="162"/>
    </row>
    <row r="23" spans="1:15" s="1" customFormat="1" ht="39" customHeight="1">
      <c r="A23" s="89" t="s">
        <v>161</v>
      </c>
      <c r="B23" s="89"/>
      <c r="C23" s="89"/>
      <c r="D23" s="163">
        <f>(D19/D11)/12*1000</f>
        <v>-6563.239528795812</v>
      </c>
      <c r="E23" s="163"/>
      <c r="F23" s="163">
        <f>(F19/F11)/12*1000</f>
        <v>-6516.231818863396</v>
      </c>
      <c r="G23" s="163"/>
      <c r="H23" s="163">
        <f>(H19/H11)/12*1000</f>
        <v>-8031.068859649123</v>
      </c>
      <c r="I23" s="163"/>
      <c r="J23" s="163">
        <f>(J19/J11)/12*1000</f>
        <v>-7894.201089423514</v>
      </c>
      <c r="K23" s="163"/>
      <c r="L23" s="160">
        <f>J23/H23*100</f>
        <v>98.29577142697306</v>
      </c>
      <c r="M23" s="160"/>
      <c r="N23" s="160">
        <f>J23/D23*100</f>
        <v>120.27903377270005</v>
      </c>
      <c r="O23" s="160"/>
    </row>
    <row r="24" spans="1:15" s="1" customFormat="1" ht="19.5" customHeight="1">
      <c r="A24" s="55" t="s">
        <v>153</v>
      </c>
      <c r="B24" s="55"/>
      <c r="C24" s="55"/>
      <c r="D24" s="164">
        <f>(D20/D12)/12*1000</f>
        <v>22966.666666666668</v>
      </c>
      <c r="E24" s="164"/>
      <c r="F24" s="164">
        <f>(F20/F12)/12*1000</f>
        <v>23910.833333333332</v>
      </c>
      <c r="G24" s="164"/>
      <c r="H24" s="164">
        <f>(H20/H12)/12*1000</f>
        <v>27650.000000000004</v>
      </c>
      <c r="I24" s="164"/>
      <c r="J24" s="164">
        <f>(J20/J12)/12*1000</f>
        <v>31955</v>
      </c>
      <c r="K24" s="164"/>
      <c r="L24" s="162">
        <f>J24/H24*100</f>
        <v>115.56962025316454</v>
      </c>
      <c r="M24" s="162"/>
      <c r="N24" s="162">
        <f>J24/D24*100</f>
        <v>139.1364296081277</v>
      </c>
      <c r="O24" s="162"/>
    </row>
    <row r="25" spans="1:15" s="1" customFormat="1" ht="19.5" customHeight="1">
      <c r="A25" s="55" t="s">
        <v>155</v>
      </c>
      <c r="B25" s="55"/>
      <c r="C25" s="55"/>
      <c r="D25" s="164">
        <f>(D21/D13)/12*1000</f>
        <v>10200.757575757576</v>
      </c>
      <c r="E25" s="164"/>
      <c r="F25" s="164">
        <f>(F21/F13)/12*1000</f>
        <v>10631.458333333332</v>
      </c>
      <c r="G25" s="164"/>
      <c r="H25" s="164">
        <f>(H21/H13)/12*1000</f>
        <v>13390.972222222223</v>
      </c>
      <c r="I25" s="164"/>
      <c r="J25" s="164">
        <f>(J21/J13)/12*1000</f>
        <v>13621.666666666668</v>
      </c>
      <c r="K25" s="164"/>
      <c r="L25" s="162">
        <f>J25/H25*100</f>
        <v>101.72276098117514</v>
      </c>
      <c r="M25" s="162"/>
      <c r="N25" s="162">
        <f>J25/D25*100</f>
        <v>133.5358336427776</v>
      </c>
      <c r="O25" s="162"/>
    </row>
    <row r="26" spans="1:15" s="1" customFormat="1" ht="20.25" customHeight="1">
      <c r="A26" s="55" t="s">
        <v>157</v>
      </c>
      <c r="B26" s="55"/>
      <c r="C26" s="55"/>
      <c r="D26" s="164">
        <f>(D22/D14)/12*1000</f>
        <v>6248.0446927374305</v>
      </c>
      <c r="E26" s="164"/>
      <c r="F26" s="164">
        <f>(F22/F14)/12*1000</f>
        <v>6197.181079789775</v>
      </c>
      <c r="G26" s="164"/>
      <c r="H26" s="164">
        <f>(H22/H14)/12*1000</f>
        <v>7556.844161958568</v>
      </c>
      <c r="I26" s="164"/>
      <c r="J26" s="164">
        <f>(J22/J14)/12*1000</f>
        <v>7476.232197151544</v>
      </c>
      <c r="K26" s="164"/>
      <c r="L26" s="162">
        <f>J26/H26*100</f>
        <v>98.93325886998137</v>
      </c>
      <c r="M26" s="162"/>
      <c r="N26" s="162">
        <f>J26/D26*100</f>
        <v>119.65714979346622</v>
      </c>
      <c r="O26" s="162"/>
    </row>
    <row r="27" spans="1:15" ht="10.5" customHeight="1">
      <c r="A27" s="165"/>
      <c r="B27" s="165"/>
      <c r="C27" s="16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</row>
    <row r="28" spans="1:15" ht="19.5" customHeight="1">
      <c r="A28" s="167" t="s">
        <v>444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</row>
    <row r="29" spans="1:9" ht="15" customHeight="1">
      <c r="A29" s="166"/>
      <c r="B29" s="166"/>
      <c r="C29" s="166"/>
      <c r="D29" s="166"/>
      <c r="E29" s="166"/>
      <c r="F29" s="166"/>
      <c r="G29" s="166"/>
      <c r="H29" s="166"/>
      <c r="I29" s="166"/>
    </row>
    <row r="30" spans="1:15" ht="21.75" customHeight="1">
      <c r="A30" s="74" t="s">
        <v>445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ht="10.5" customHeight="1"/>
    <row r="32" spans="1:15" ht="60" customHeight="1">
      <c r="A32" s="168" t="s">
        <v>446</v>
      </c>
      <c r="B32" s="168" t="s">
        <v>447</v>
      </c>
      <c r="C32" s="168"/>
      <c r="D32" s="168"/>
      <c r="E32" s="168"/>
      <c r="F32" s="32" t="s">
        <v>448</v>
      </c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8" customHeight="1">
      <c r="A33" s="168">
        <v>1</v>
      </c>
      <c r="B33" s="168">
        <v>2</v>
      </c>
      <c r="C33" s="168"/>
      <c r="D33" s="168"/>
      <c r="E33" s="168"/>
      <c r="F33" s="32">
        <v>3</v>
      </c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9.5" customHeight="1">
      <c r="A34" s="169"/>
      <c r="B34" s="170"/>
      <c r="C34" s="170"/>
      <c r="D34" s="170"/>
      <c r="E34" s="170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1:15" ht="19.5" customHeight="1">
      <c r="A35" s="169"/>
      <c r="B35" s="170"/>
      <c r="C35" s="170"/>
      <c r="D35" s="170"/>
      <c r="E35" s="170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19.5" customHeight="1">
      <c r="A36" s="169"/>
      <c r="B36" s="170"/>
      <c r="C36" s="170"/>
      <c r="D36" s="170"/>
      <c r="E36" s="170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1:15" ht="19.5" customHeight="1">
      <c r="A37" s="169"/>
      <c r="B37" s="170"/>
      <c r="C37" s="170"/>
      <c r="D37" s="170"/>
      <c r="E37" s="170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5" ht="19.5" customHeight="1">
      <c r="A38" s="169"/>
      <c r="B38" s="170"/>
      <c r="C38" s="170"/>
      <c r="D38" s="170"/>
      <c r="E38" s="170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1:15" ht="19.5" customHeight="1">
      <c r="A39" s="169"/>
      <c r="B39" s="170"/>
      <c r="C39" s="170"/>
      <c r="D39" s="170"/>
      <c r="E39" s="170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1:15" ht="19.5" customHeight="1">
      <c r="A40" s="169"/>
      <c r="B40" s="170"/>
      <c r="C40" s="170"/>
      <c r="D40" s="170"/>
      <c r="E40" s="170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1:15" ht="19.5" customHeight="1">
      <c r="A41" s="169"/>
      <c r="B41" s="170"/>
      <c r="C41" s="170"/>
      <c r="D41" s="170"/>
      <c r="E41" s="170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1:15" ht="19.5" customHeight="1">
      <c r="A42" s="169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1:15" ht="19.5" customHeight="1">
      <c r="A43" s="156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0" ht="21.75" customHeight="1">
      <c r="A44" s="102" t="s">
        <v>449</v>
      </c>
      <c r="B44" s="102"/>
      <c r="C44" s="102"/>
      <c r="D44" s="102"/>
      <c r="E44" s="102"/>
      <c r="F44" s="102"/>
      <c r="G44" s="102"/>
      <c r="H44" s="102"/>
      <c r="I44" s="102"/>
      <c r="J44" s="102"/>
    </row>
    <row r="45" ht="19.5" customHeight="1">
      <c r="A45" s="171"/>
    </row>
    <row r="46" spans="1:15" ht="63.75" customHeight="1">
      <c r="A46" s="43" t="s">
        <v>450</v>
      </c>
      <c r="B46" s="43" t="s">
        <v>451</v>
      </c>
      <c r="C46" s="43"/>
      <c r="D46" s="43" t="s">
        <v>452</v>
      </c>
      <c r="E46" s="43"/>
      <c r="F46" s="43"/>
      <c r="G46" s="43" t="s">
        <v>453</v>
      </c>
      <c r="H46" s="43"/>
      <c r="I46" s="43"/>
      <c r="J46" s="43" t="s">
        <v>454</v>
      </c>
      <c r="K46" s="43"/>
      <c r="L46" s="43"/>
      <c r="M46" s="43" t="s">
        <v>455</v>
      </c>
      <c r="N46" s="43"/>
      <c r="O46" s="43"/>
    </row>
    <row r="47" spans="1:15" ht="12.75">
      <c r="A47" s="43"/>
      <c r="B47" s="43" t="s">
        <v>456</v>
      </c>
      <c r="C47" s="43" t="s">
        <v>457</v>
      </c>
      <c r="D47" s="43" t="s">
        <v>458</v>
      </c>
      <c r="E47" s="43" t="s">
        <v>459</v>
      </c>
      <c r="F47" s="43" t="s">
        <v>460</v>
      </c>
      <c r="G47" s="43" t="s">
        <v>458</v>
      </c>
      <c r="H47" s="43" t="s">
        <v>459</v>
      </c>
      <c r="I47" s="43" t="s">
        <v>460</v>
      </c>
      <c r="J47" s="43" t="s">
        <v>458</v>
      </c>
      <c r="K47" s="43" t="s">
        <v>459</v>
      </c>
      <c r="L47" s="43" t="s">
        <v>460</v>
      </c>
      <c r="M47" s="43" t="s">
        <v>458</v>
      </c>
      <c r="N47" s="43" t="s">
        <v>459</v>
      </c>
      <c r="O47" s="43" t="s">
        <v>460</v>
      </c>
    </row>
    <row r="48" spans="1:15" ht="18" customHeight="1">
      <c r="A48" s="43">
        <v>1</v>
      </c>
      <c r="B48" s="43">
        <v>2</v>
      </c>
      <c r="C48" s="43">
        <v>3</v>
      </c>
      <c r="D48" s="43">
        <v>4</v>
      </c>
      <c r="E48" s="43">
        <v>5</v>
      </c>
      <c r="F48" s="43">
        <v>6</v>
      </c>
      <c r="G48" s="43">
        <v>7</v>
      </c>
      <c r="H48" s="32">
        <v>8</v>
      </c>
      <c r="I48" s="32">
        <v>9</v>
      </c>
      <c r="J48" s="32">
        <v>10</v>
      </c>
      <c r="K48" s="32">
        <v>11</v>
      </c>
      <c r="L48" s="32">
        <v>12</v>
      </c>
      <c r="M48" s="32">
        <v>13</v>
      </c>
      <c r="N48" s="32">
        <v>14</v>
      </c>
      <c r="O48" s="32">
        <v>15</v>
      </c>
    </row>
    <row r="49" spans="1:15" ht="32.25" customHeight="1">
      <c r="A49" s="55" t="s">
        <v>461</v>
      </c>
      <c r="B49" s="43">
        <v>65.6</v>
      </c>
      <c r="C49" s="43">
        <v>64.2</v>
      </c>
      <c r="D49" s="43">
        <v>34581.5</v>
      </c>
      <c r="E49" s="43">
        <v>4423.3</v>
      </c>
      <c r="F49" s="172">
        <f>D49/E49</f>
        <v>7.818031786222956</v>
      </c>
      <c r="G49" s="173">
        <v>43428.1</v>
      </c>
      <c r="H49" s="174">
        <v>4295.55</v>
      </c>
      <c r="I49" s="172">
        <f>G49/H49</f>
        <v>10.110020835515824</v>
      </c>
      <c r="J49" s="32">
        <v>35223.2</v>
      </c>
      <c r="K49" s="32">
        <v>3479.6</v>
      </c>
      <c r="L49" s="172">
        <f>J49/K49</f>
        <v>10.122772732497987</v>
      </c>
      <c r="M49" s="174">
        <v>48149.555</v>
      </c>
      <c r="N49" s="174">
        <v>4295.55</v>
      </c>
      <c r="O49" s="172">
        <f>M49/N49</f>
        <v>11.20917111894868</v>
      </c>
    </row>
    <row r="50" spans="1:15" ht="34.5" customHeight="1">
      <c r="A50" s="175" t="s">
        <v>462</v>
      </c>
      <c r="B50" s="63">
        <v>34.4</v>
      </c>
      <c r="C50" s="63">
        <v>35.8</v>
      </c>
      <c r="D50" s="161">
        <v>18139.8</v>
      </c>
      <c r="E50" s="63">
        <v>3151.3</v>
      </c>
      <c r="F50" s="176">
        <f>D50/E50</f>
        <v>5.75629105448545</v>
      </c>
      <c r="G50" s="173">
        <v>23325.6</v>
      </c>
      <c r="H50" s="161">
        <v>3044.33</v>
      </c>
      <c r="I50" s="172">
        <f>G50/H50</f>
        <v>7.66198145404736</v>
      </c>
      <c r="J50" s="161">
        <v>18816.7</v>
      </c>
      <c r="K50" s="161">
        <v>2457.5</v>
      </c>
      <c r="L50" s="172">
        <f>J50/K50</f>
        <v>7.656846388606308</v>
      </c>
      <c r="M50" s="161">
        <v>26682.986</v>
      </c>
      <c r="N50" s="161">
        <v>3044.33</v>
      </c>
      <c r="O50" s="172">
        <f>M50/N50</f>
        <v>8.764813932786526</v>
      </c>
    </row>
    <row r="51" spans="1:15" ht="19.5" customHeight="1">
      <c r="A51" s="89" t="s">
        <v>292</v>
      </c>
      <c r="B51" s="177">
        <v>100</v>
      </c>
      <c r="C51" s="177">
        <v>100</v>
      </c>
      <c r="D51" s="159">
        <f>SUM(D49:D50)</f>
        <v>52721.3</v>
      </c>
      <c r="E51" s="178"/>
      <c r="F51" s="160"/>
      <c r="G51" s="159">
        <f>SUM(G49:G50)</f>
        <v>66753.7</v>
      </c>
      <c r="H51" s="179"/>
      <c r="I51" s="180"/>
      <c r="J51" s="159">
        <f>SUM(J49:J50)</f>
        <v>54039.899999999994</v>
      </c>
      <c r="K51" s="178"/>
      <c r="L51" s="160"/>
      <c r="M51" s="159">
        <f>SUM(M49:M50)</f>
        <v>74832.541</v>
      </c>
      <c r="N51" s="178"/>
      <c r="O51" s="160"/>
    </row>
    <row r="52" spans="1:15" ht="19.5" customHeight="1">
      <c r="A52" s="3"/>
      <c r="B52" s="181"/>
      <c r="C52" s="181"/>
      <c r="D52" s="181"/>
      <c r="E52" s="181"/>
      <c r="F52" s="42"/>
      <c r="G52" s="42"/>
      <c r="H52" s="42"/>
      <c r="I52" s="74"/>
      <c r="J52" s="74"/>
      <c r="K52" s="74"/>
      <c r="L52" s="74"/>
      <c r="M52" s="74"/>
      <c r="N52" s="74"/>
      <c r="O52" s="74"/>
    </row>
    <row r="53" spans="1:15" ht="21.75" customHeight="1">
      <c r="A53" s="74" t="s">
        <v>463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ht="19.5" customHeight="1">
      <c r="A54" s="171"/>
    </row>
    <row r="55" spans="1:15" ht="63.75" customHeight="1">
      <c r="A55" s="43" t="s">
        <v>464</v>
      </c>
      <c r="B55" s="43" t="s">
        <v>465</v>
      </c>
      <c r="C55" s="43"/>
      <c r="D55" s="43" t="s">
        <v>466</v>
      </c>
      <c r="E55" s="43"/>
      <c r="F55" s="43" t="s">
        <v>467</v>
      </c>
      <c r="G55" s="43"/>
      <c r="H55" s="43" t="s">
        <v>468</v>
      </c>
      <c r="I55" s="43"/>
      <c r="J55" s="43"/>
      <c r="K55" s="43" t="s">
        <v>469</v>
      </c>
      <c r="L55" s="43"/>
      <c r="M55" s="43" t="s">
        <v>470</v>
      </c>
      <c r="N55" s="43"/>
      <c r="O55" s="43"/>
    </row>
    <row r="56" spans="1:15" ht="18" customHeight="1">
      <c r="A56" s="32">
        <v>1</v>
      </c>
      <c r="B56" s="32">
        <v>2</v>
      </c>
      <c r="C56" s="32"/>
      <c r="D56" s="32">
        <v>3</v>
      </c>
      <c r="E56" s="32"/>
      <c r="F56" s="182">
        <v>4</v>
      </c>
      <c r="G56" s="182"/>
      <c r="H56" s="32">
        <v>5</v>
      </c>
      <c r="I56" s="32"/>
      <c r="J56" s="32"/>
      <c r="K56" s="32">
        <v>6</v>
      </c>
      <c r="L56" s="32"/>
      <c r="M56" s="32">
        <v>7</v>
      </c>
      <c r="N56" s="32"/>
      <c r="O56" s="32"/>
    </row>
    <row r="57" spans="1:15" ht="19.5" customHeight="1">
      <c r="A57" s="55"/>
      <c r="B57" s="173"/>
      <c r="C57" s="173"/>
      <c r="D57" s="161"/>
      <c r="E57" s="161"/>
      <c r="F57" s="63"/>
      <c r="G57" s="63"/>
      <c r="H57" s="43"/>
      <c r="I57" s="43"/>
      <c r="J57" s="43"/>
      <c r="K57" s="161"/>
      <c r="L57" s="161"/>
      <c r="M57" s="173"/>
      <c r="N57" s="173"/>
      <c r="O57" s="173"/>
    </row>
    <row r="58" spans="1:15" ht="19.5" customHeight="1">
      <c r="A58" s="55"/>
      <c r="B58" s="173"/>
      <c r="C58" s="173"/>
      <c r="D58" s="161"/>
      <c r="E58" s="161"/>
      <c r="F58" s="63"/>
      <c r="G58" s="63"/>
      <c r="H58" s="43"/>
      <c r="I58" s="43"/>
      <c r="J58" s="43"/>
      <c r="K58" s="161"/>
      <c r="L58" s="161"/>
      <c r="M58" s="173"/>
      <c r="N58" s="173"/>
      <c r="O58" s="173"/>
    </row>
    <row r="59" spans="1:15" ht="19.5" customHeight="1">
      <c r="A59" s="55"/>
      <c r="B59" s="173"/>
      <c r="C59" s="173"/>
      <c r="D59" s="161"/>
      <c r="E59" s="161"/>
      <c r="F59" s="63"/>
      <c r="G59" s="63"/>
      <c r="H59" s="43"/>
      <c r="I59" s="43"/>
      <c r="J59" s="43"/>
      <c r="K59" s="161"/>
      <c r="L59" s="161"/>
      <c r="M59" s="173"/>
      <c r="N59" s="173"/>
      <c r="O59" s="173"/>
    </row>
    <row r="60" spans="1:15" ht="19.5" customHeight="1">
      <c r="A60" s="89" t="s">
        <v>292</v>
      </c>
      <c r="B60" s="45" t="s">
        <v>471</v>
      </c>
      <c r="C60" s="45"/>
      <c r="D60" s="45" t="s">
        <v>471</v>
      </c>
      <c r="E60" s="45"/>
      <c r="F60" s="45" t="s">
        <v>471</v>
      </c>
      <c r="G60" s="45"/>
      <c r="H60" s="45"/>
      <c r="I60" s="45"/>
      <c r="J60" s="45"/>
      <c r="K60" s="159">
        <f>SUM(K57:K59)</f>
        <v>0</v>
      </c>
      <c r="L60" s="159"/>
      <c r="M60" s="183"/>
      <c r="N60" s="183"/>
      <c r="O60" s="183"/>
    </row>
    <row r="61" spans="1:15" ht="19.5" customHeight="1">
      <c r="A61" s="42"/>
      <c r="B61" s="2"/>
      <c r="C61" s="2"/>
      <c r="D61" s="2"/>
      <c r="E61" s="2"/>
      <c r="F61" s="2"/>
      <c r="G61" s="2"/>
      <c r="H61" s="2"/>
      <c r="I61" s="2"/>
      <c r="J61" s="2"/>
      <c r="K61" s="1"/>
      <c r="L61" s="1"/>
      <c r="M61" s="1"/>
      <c r="N61" s="1"/>
      <c r="O61" s="1"/>
    </row>
    <row r="62" spans="1:15" ht="21.75" customHeight="1">
      <c r="A62" s="74" t="s">
        <v>472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1:9" ht="19.5" customHeight="1">
      <c r="A63" s="74"/>
      <c r="B63" s="184"/>
      <c r="C63" s="74"/>
      <c r="D63" s="74"/>
      <c r="E63" s="74"/>
      <c r="F63" s="74"/>
      <c r="G63" s="74"/>
      <c r="H63" s="74"/>
      <c r="I63" s="185"/>
    </row>
    <row r="64" spans="1:15" ht="63.75" customHeight="1">
      <c r="A64" s="43" t="s">
        <v>473</v>
      </c>
      <c r="B64" s="43"/>
      <c r="C64" s="43"/>
      <c r="D64" s="43" t="s">
        <v>474</v>
      </c>
      <c r="E64" s="43"/>
      <c r="F64" s="43"/>
      <c r="G64" s="43" t="s">
        <v>475</v>
      </c>
      <c r="H64" s="43"/>
      <c r="I64" s="43"/>
      <c r="J64" s="43" t="s">
        <v>476</v>
      </c>
      <c r="K64" s="43"/>
      <c r="L64" s="43"/>
      <c r="M64" s="43" t="s">
        <v>477</v>
      </c>
      <c r="N64" s="43"/>
      <c r="O64" s="43"/>
    </row>
    <row r="65" spans="1:15" ht="18" customHeight="1">
      <c r="A65" s="43">
        <v>1</v>
      </c>
      <c r="B65" s="43"/>
      <c r="C65" s="43"/>
      <c r="D65" s="43">
        <v>2</v>
      </c>
      <c r="E65" s="43"/>
      <c r="F65" s="43"/>
      <c r="G65" s="43">
        <v>3</v>
      </c>
      <c r="H65" s="43"/>
      <c r="I65" s="43"/>
      <c r="J65" s="32">
        <v>4</v>
      </c>
      <c r="K65" s="32"/>
      <c r="L65" s="32"/>
      <c r="M65" s="32">
        <v>5</v>
      </c>
      <c r="N65" s="32"/>
      <c r="O65" s="32"/>
    </row>
    <row r="66" spans="1:15" ht="19.5" customHeight="1">
      <c r="A66" s="55" t="s">
        <v>478</v>
      </c>
      <c r="B66" s="55"/>
      <c r="C66" s="55"/>
      <c r="D66" s="161"/>
      <c r="E66" s="161"/>
      <c r="F66" s="161"/>
      <c r="G66" s="161"/>
      <c r="H66" s="161"/>
      <c r="I66" s="161"/>
      <c r="J66" s="161"/>
      <c r="K66" s="161"/>
      <c r="L66" s="161"/>
      <c r="M66" s="186">
        <f>D66+G66-J66</f>
        <v>0</v>
      </c>
      <c r="N66" s="186"/>
      <c r="O66" s="186"/>
    </row>
    <row r="67" spans="1:15" ht="19.5" customHeight="1">
      <c r="A67" s="55" t="s">
        <v>479</v>
      </c>
      <c r="B67" s="55"/>
      <c r="C67" s="55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</row>
    <row r="68" spans="1:15" ht="19.5" customHeight="1">
      <c r="A68" s="55"/>
      <c r="B68" s="55"/>
      <c r="C68" s="55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</row>
    <row r="69" spans="1:15" ht="19.5" customHeight="1">
      <c r="A69" s="55" t="s">
        <v>480</v>
      </c>
      <c r="B69" s="55"/>
      <c r="C69" s="55"/>
      <c r="D69" s="161"/>
      <c r="E69" s="161"/>
      <c r="F69" s="161"/>
      <c r="G69" s="161"/>
      <c r="H69" s="161"/>
      <c r="I69" s="161"/>
      <c r="J69" s="161"/>
      <c r="K69" s="161"/>
      <c r="L69" s="161"/>
      <c r="M69" s="186">
        <f>D69+G69-J69</f>
        <v>0</v>
      </c>
      <c r="N69" s="186"/>
      <c r="O69" s="186"/>
    </row>
    <row r="70" spans="1:15" ht="19.5" customHeight="1">
      <c r="A70" s="55" t="s">
        <v>481</v>
      </c>
      <c r="B70" s="55"/>
      <c r="C70" s="55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</row>
    <row r="71" spans="1:15" ht="19.5" customHeight="1">
      <c r="A71" s="55"/>
      <c r="B71" s="55"/>
      <c r="C71" s="55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</row>
    <row r="72" spans="1:15" ht="19.5" customHeight="1">
      <c r="A72" s="55" t="s">
        <v>482</v>
      </c>
      <c r="B72" s="55"/>
      <c r="C72" s="55"/>
      <c r="D72" s="161"/>
      <c r="E72" s="161"/>
      <c r="F72" s="161"/>
      <c r="G72" s="161"/>
      <c r="H72" s="161"/>
      <c r="I72" s="161"/>
      <c r="J72" s="161"/>
      <c r="K72" s="161"/>
      <c r="L72" s="161"/>
      <c r="M72" s="186">
        <f>D72+G72-J72</f>
        <v>0</v>
      </c>
      <c r="N72" s="186"/>
      <c r="O72" s="186"/>
    </row>
    <row r="73" spans="1:15" ht="19.5" customHeight="1">
      <c r="A73" s="55" t="s">
        <v>479</v>
      </c>
      <c r="B73" s="55"/>
      <c r="C73" s="55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9.5" customHeight="1">
      <c r="A74" s="55"/>
      <c r="B74" s="55"/>
      <c r="C74" s="55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</row>
    <row r="75" spans="1:15" ht="19.5" customHeight="1">
      <c r="A75" s="89" t="s">
        <v>292</v>
      </c>
      <c r="B75" s="89"/>
      <c r="C75" s="89"/>
      <c r="D75" s="159">
        <f>SUM(D66,D69,D72)</f>
        <v>0</v>
      </c>
      <c r="E75" s="159"/>
      <c r="F75" s="159"/>
      <c r="G75" s="159">
        <f>SUM(G66,G69,G72)</f>
        <v>0</v>
      </c>
      <c r="H75" s="159"/>
      <c r="I75" s="159"/>
      <c r="J75" s="159">
        <f>SUM(J66,J69,J72)</f>
        <v>0</v>
      </c>
      <c r="K75" s="159"/>
      <c r="L75" s="159"/>
      <c r="M75" s="159">
        <f>D75+G75-J75</f>
        <v>0</v>
      </c>
      <c r="N75" s="159"/>
      <c r="O75" s="159"/>
    </row>
    <row r="76" spans="3:5" ht="12.75">
      <c r="C76" s="187"/>
      <c r="D76" s="187"/>
      <c r="E76" s="187"/>
    </row>
    <row r="77" spans="3:5" ht="12.75">
      <c r="C77" s="187"/>
      <c r="D77" s="187"/>
      <c r="E77" s="187"/>
    </row>
    <row r="78" spans="3:5" ht="12.75">
      <c r="C78" s="187"/>
      <c r="D78" s="187"/>
      <c r="E78" s="187"/>
    </row>
    <row r="79" spans="3:5" ht="12.75">
      <c r="C79" s="187"/>
      <c r="D79" s="187"/>
      <c r="E79" s="187"/>
    </row>
    <row r="80" spans="3:5" ht="12.75">
      <c r="C80" s="187"/>
      <c r="D80" s="187"/>
      <c r="E80" s="187"/>
    </row>
    <row r="81" spans="3:5" ht="12.75">
      <c r="C81" s="187"/>
      <c r="D81" s="187"/>
      <c r="E81" s="187"/>
    </row>
    <row r="82" spans="3:5" ht="12.75">
      <c r="C82" s="187"/>
      <c r="D82" s="187"/>
      <c r="E82" s="187"/>
    </row>
    <row r="83" spans="3:5" ht="12.75">
      <c r="C83" s="187"/>
      <c r="D83" s="187"/>
      <c r="E83" s="187"/>
    </row>
    <row r="84" spans="3:5" ht="12.75">
      <c r="C84" s="187"/>
      <c r="D84" s="187"/>
      <c r="E84" s="187"/>
    </row>
    <row r="85" spans="3:5" ht="12.75">
      <c r="C85" s="187"/>
      <c r="D85" s="187"/>
      <c r="E85" s="187"/>
    </row>
    <row r="86" spans="3:5" ht="12.75">
      <c r="C86" s="187"/>
      <c r="D86" s="187"/>
      <c r="E86" s="187"/>
    </row>
    <row r="87" spans="3:5" ht="12.75">
      <c r="C87" s="187"/>
      <c r="D87" s="187"/>
      <c r="E87" s="187"/>
    </row>
    <row r="88" spans="3:5" ht="12.75">
      <c r="C88" s="187"/>
      <c r="D88" s="187"/>
      <c r="E88" s="187"/>
    </row>
    <row r="89" spans="3:5" ht="12.75">
      <c r="C89" s="187"/>
      <c r="D89" s="187"/>
      <c r="E89" s="187"/>
    </row>
  </sheetData>
  <sheetProtection selectLockedCells="1" selectUnlockedCells="1"/>
  <mergeCells count="261">
    <mergeCell ref="A1:O1"/>
    <mergeCell ref="A2:O2"/>
    <mergeCell ref="A3:O3"/>
    <mergeCell ref="A4:O4"/>
    <mergeCell ref="A5:O5"/>
    <mergeCell ref="A7:O7"/>
    <mergeCell ref="A9:C9"/>
    <mergeCell ref="D9:E9"/>
    <mergeCell ref="F9:G9"/>
    <mergeCell ref="H9:I9"/>
    <mergeCell ref="J9:K9"/>
    <mergeCell ref="L9:M9"/>
    <mergeCell ref="N9:O9"/>
    <mergeCell ref="A10:C10"/>
    <mergeCell ref="D10:E10"/>
    <mergeCell ref="F10:G10"/>
    <mergeCell ref="H10:I10"/>
    <mergeCell ref="J10:K10"/>
    <mergeCell ref="L10:M10"/>
    <mergeCell ref="N10:O10"/>
    <mergeCell ref="A11:C11"/>
    <mergeCell ref="D11:E11"/>
    <mergeCell ref="F11:G11"/>
    <mergeCell ref="H11:I11"/>
    <mergeCell ref="J11:K11"/>
    <mergeCell ref="L11:M11"/>
    <mergeCell ref="N11:O11"/>
    <mergeCell ref="A12:C12"/>
    <mergeCell ref="D12:E12"/>
    <mergeCell ref="F12:G12"/>
    <mergeCell ref="H12:I12"/>
    <mergeCell ref="J12:K12"/>
    <mergeCell ref="L12:M12"/>
    <mergeCell ref="N12:O12"/>
    <mergeCell ref="A13:C13"/>
    <mergeCell ref="D13:E13"/>
    <mergeCell ref="F13:G13"/>
    <mergeCell ref="H13:I13"/>
    <mergeCell ref="J13:K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A15:C15"/>
    <mergeCell ref="D15:E15"/>
    <mergeCell ref="F15:G15"/>
    <mergeCell ref="H15:I15"/>
    <mergeCell ref="J15:K15"/>
    <mergeCell ref="L15:M15"/>
    <mergeCell ref="N15:O15"/>
    <mergeCell ref="A16:C16"/>
    <mergeCell ref="D16:E16"/>
    <mergeCell ref="F16:G16"/>
    <mergeCell ref="H16:I16"/>
    <mergeCell ref="J16:K16"/>
    <mergeCell ref="L16:M16"/>
    <mergeCell ref="N16:O16"/>
    <mergeCell ref="A17:C17"/>
    <mergeCell ref="D17:E17"/>
    <mergeCell ref="F17:G17"/>
    <mergeCell ref="H17:I17"/>
    <mergeCell ref="J17:K17"/>
    <mergeCell ref="L17:M17"/>
    <mergeCell ref="N17:O17"/>
    <mergeCell ref="A18:C18"/>
    <mergeCell ref="D18:E18"/>
    <mergeCell ref="F18:G18"/>
    <mergeCell ref="H18:I18"/>
    <mergeCell ref="J18:K18"/>
    <mergeCell ref="L18:M18"/>
    <mergeCell ref="N18:O18"/>
    <mergeCell ref="A19:C19"/>
    <mergeCell ref="D19:E19"/>
    <mergeCell ref="F19:G19"/>
    <mergeCell ref="H19:I19"/>
    <mergeCell ref="J19:K19"/>
    <mergeCell ref="L19:M19"/>
    <mergeCell ref="N19:O19"/>
    <mergeCell ref="A20:C20"/>
    <mergeCell ref="D20:E20"/>
    <mergeCell ref="F20:G20"/>
    <mergeCell ref="H20:I20"/>
    <mergeCell ref="J20:K20"/>
    <mergeCell ref="L20:M20"/>
    <mergeCell ref="N20:O20"/>
    <mergeCell ref="A21:C21"/>
    <mergeCell ref="D21:E21"/>
    <mergeCell ref="F21:G21"/>
    <mergeCell ref="H21:I21"/>
    <mergeCell ref="J21:K21"/>
    <mergeCell ref="L21:M21"/>
    <mergeCell ref="N21:O21"/>
    <mergeCell ref="A22:C22"/>
    <mergeCell ref="D22:E22"/>
    <mergeCell ref="F22:G22"/>
    <mergeCell ref="H22:I22"/>
    <mergeCell ref="J22:K22"/>
    <mergeCell ref="L22:M22"/>
    <mergeCell ref="N22:O22"/>
    <mergeCell ref="A23:C23"/>
    <mergeCell ref="D23:E23"/>
    <mergeCell ref="F23:G23"/>
    <mergeCell ref="H23:I23"/>
    <mergeCell ref="J23:K23"/>
    <mergeCell ref="L23:M23"/>
    <mergeCell ref="N23:O23"/>
    <mergeCell ref="A24:C24"/>
    <mergeCell ref="D24:E24"/>
    <mergeCell ref="F24:G24"/>
    <mergeCell ref="H24:I24"/>
    <mergeCell ref="J24:K24"/>
    <mergeCell ref="L24:M24"/>
    <mergeCell ref="N24:O24"/>
    <mergeCell ref="A25:C25"/>
    <mergeCell ref="D25:E25"/>
    <mergeCell ref="F25:G25"/>
    <mergeCell ref="H25:I25"/>
    <mergeCell ref="J25:K25"/>
    <mergeCell ref="L25:M25"/>
    <mergeCell ref="N25:O25"/>
    <mergeCell ref="A26:C26"/>
    <mergeCell ref="D26:E26"/>
    <mergeCell ref="F26:G26"/>
    <mergeCell ref="H26:I26"/>
    <mergeCell ref="J26:K26"/>
    <mergeCell ref="L26:M26"/>
    <mergeCell ref="N26:O26"/>
    <mergeCell ref="A28:O28"/>
    <mergeCell ref="A30:O30"/>
    <mergeCell ref="B32:E32"/>
    <mergeCell ref="F32:O32"/>
    <mergeCell ref="B33:E33"/>
    <mergeCell ref="F33:O33"/>
    <mergeCell ref="B34:E34"/>
    <mergeCell ref="F34:O34"/>
    <mergeCell ref="B35:E35"/>
    <mergeCell ref="F35:O35"/>
    <mergeCell ref="B36:E36"/>
    <mergeCell ref="F36:O36"/>
    <mergeCell ref="B37:E37"/>
    <mergeCell ref="F37:O37"/>
    <mergeCell ref="B38:E38"/>
    <mergeCell ref="F38:O38"/>
    <mergeCell ref="B39:E39"/>
    <mergeCell ref="F39:O39"/>
    <mergeCell ref="B40:E40"/>
    <mergeCell ref="F40:O40"/>
    <mergeCell ref="B41:E41"/>
    <mergeCell ref="F41:O41"/>
    <mergeCell ref="B42:E42"/>
    <mergeCell ref="F42:O42"/>
    <mergeCell ref="A44:J44"/>
    <mergeCell ref="A46:A47"/>
    <mergeCell ref="B46:C46"/>
    <mergeCell ref="D46:F46"/>
    <mergeCell ref="G46:I46"/>
    <mergeCell ref="J46:L46"/>
    <mergeCell ref="M46:O46"/>
    <mergeCell ref="A53:O53"/>
    <mergeCell ref="B55:C55"/>
    <mergeCell ref="D55:E55"/>
    <mergeCell ref="F55:G55"/>
    <mergeCell ref="H55:J55"/>
    <mergeCell ref="K55:L55"/>
    <mergeCell ref="M55:O55"/>
    <mergeCell ref="B56:C56"/>
    <mergeCell ref="D56:E56"/>
    <mergeCell ref="F56:G56"/>
    <mergeCell ref="H56:J56"/>
    <mergeCell ref="K56:L56"/>
    <mergeCell ref="M56:O56"/>
    <mergeCell ref="B57:C57"/>
    <mergeCell ref="D57:E57"/>
    <mergeCell ref="F57:G57"/>
    <mergeCell ref="H57:J57"/>
    <mergeCell ref="K57:L57"/>
    <mergeCell ref="M57:O57"/>
    <mergeCell ref="B58:C58"/>
    <mergeCell ref="D58:E58"/>
    <mergeCell ref="F58:G58"/>
    <mergeCell ref="H58:J58"/>
    <mergeCell ref="K58:L58"/>
    <mergeCell ref="M58:O58"/>
    <mergeCell ref="B59:C59"/>
    <mergeCell ref="D59:E59"/>
    <mergeCell ref="F59:G59"/>
    <mergeCell ref="H59:J59"/>
    <mergeCell ref="K59:L59"/>
    <mergeCell ref="M59:O59"/>
    <mergeCell ref="B60:C60"/>
    <mergeCell ref="D60:E60"/>
    <mergeCell ref="F60:G60"/>
    <mergeCell ref="H60:J60"/>
    <mergeCell ref="K60:L60"/>
    <mergeCell ref="M60:O60"/>
    <mergeCell ref="A62:O62"/>
    <mergeCell ref="A64:C64"/>
    <mergeCell ref="D64:F64"/>
    <mergeCell ref="G64:I64"/>
    <mergeCell ref="J64:L64"/>
    <mergeCell ref="M64:O64"/>
    <mergeCell ref="A65:C65"/>
    <mergeCell ref="D65:F65"/>
    <mergeCell ref="G65:I65"/>
    <mergeCell ref="J65:L65"/>
    <mergeCell ref="M65:O65"/>
    <mergeCell ref="A66:C66"/>
    <mergeCell ref="D66:F66"/>
    <mergeCell ref="G66:I66"/>
    <mergeCell ref="J66:L66"/>
    <mergeCell ref="M66:O66"/>
    <mergeCell ref="A67:C67"/>
    <mergeCell ref="D67:F67"/>
    <mergeCell ref="G67:I67"/>
    <mergeCell ref="J67:L67"/>
    <mergeCell ref="M67:O67"/>
    <mergeCell ref="A68:C68"/>
    <mergeCell ref="D68:F68"/>
    <mergeCell ref="G68:I68"/>
    <mergeCell ref="J68:L68"/>
    <mergeCell ref="M68:O68"/>
    <mergeCell ref="A69:C69"/>
    <mergeCell ref="D69:F69"/>
    <mergeCell ref="G69:I69"/>
    <mergeCell ref="J69:L69"/>
    <mergeCell ref="M69:O69"/>
    <mergeCell ref="A70:C70"/>
    <mergeCell ref="D70:F70"/>
    <mergeCell ref="G70:I70"/>
    <mergeCell ref="J70:L70"/>
    <mergeCell ref="M70:O70"/>
    <mergeCell ref="A71:C71"/>
    <mergeCell ref="D71:F71"/>
    <mergeCell ref="G71:I71"/>
    <mergeCell ref="J71:L71"/>
    <mergeCell ref="M71:O71"/>
    <mergeCell ref="A72:C72"/>
    <mergeCell ref="D72:F72"/>
    <mergeCell ref="G72:I72"/>
    <mergeCell ref="J72:L72"/>
    <mergeCell ref="M72:O72"/>
    <mergeCell ref="A73:C73"/>
    <mergeCell ref="D73:F73"/>
    <mergeCell ref="G73:I73"/>
    <mergeCell ref="J73:L73"/>
    <mergeCell ref="M73:O73"/>
    <mergeCell ref="A74:C74"/>
    <mergeCell ref="D74:F74"/>
    <mergeCell ref="G74:I74"/>
    <mergeCell ref="J74:L74"/>
    <mergeCell ref="M74:O74"/>
    <mergeCell ref="A75:C75"/>
    <mergeCell ref="D75:F75"/>
    <mergeCell ref="G75:I75"/>
    <mergeCell ref="J75:L75"/>
    <mergeCell ref="M75:O75"/>
  </mergeCells>
  <printOptions/>
  <pageMargins left="1.18125" right="0.39375" top="0.7875" bottom="0.7875" header="0.27569444444444446" footer="0.5118055555555555"/>
  <pageSetup horizontalDpi="300" verticalDpi="300" orientation="landscape" paperSize="9" scale="47"/>
  <headerFooter alignWithMargins="0">
    <oddHeader>&amp;C&amp;"Times New Roman,Обычный"&amp;14 
13&amp;R&amp;"Times New Roman,Обычный"&amp;14Продовження додатка 1
Таблиця 6</oddHeader>
  </headerFooter>
  <rowBreaks count="1" manualBreakCount="1">
    <brk id="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E71"/>
  <sheetViews>
    <sheetView zoomScale="60" zoomScaleNormal="60" zoomScaleSheetLayoutView="50" workbookViewId="0" topLeftCell="U1">
      <selection activeCell="AG46" sqref="AG46"/>
    </sheetView>
  </sheetViews>
  <sheetFormatPr defaultColWidth="9.00390625" defaultRowHeight="12.75"/>
  <cols>
    <col min="1" max="1" width="8.25390625" style="16" customWidth="1"/>
    <col min="2" max="2" width="28.75390625" style="16" customWidth="1"/>
    <col min="3" max="6" width="11.25390625" style="16" customWidth="1"/>
    <col min="7" max="31" width="11.00390625" style="16" customWidth="1"/>
    <col min="32" max="16384" width="9.125" style="16" customWidth="1"/>
  </cols>
  <sheetData>
    <row r="1" spans="1:3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88"/>
      <c r="R1" s="188"/>
      <c r="S1" s="188"/>
      <c r="T1" s="188"/>
      <c r="U1" s="188"/>
      <c r="AB1" s="24"/>
      <c r="AC1" s="24"/>
      <c r="AD1" s="24"/>
      <c r="AE1" s="24"/>
    </row>
    <row r="2" spans="2:31" ht="18.75" customHeight="1">
      <c r="B2" s="189" t="s">
        <v>483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</row>
    <row r="3" spans="1:31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1" ht="41.25" customHeight="1">
      <c r="A4" s="44" t="s">
        <v>484</v>
      </c>
      <c r="B4" s="44" t="s">
        <v>485</v>
      </c>
      <c r="C4" s="43" t="s">
        <v>486</v>
      </c>
      <c r="D4" s="43"/>
      <c r="E4" s="43"/>
      <c r="F4" s="43"/>
      <c r="G4" s="43" t="s">
        <v>487</v>
      </c>
      <c r="H4" s="43"/>
      <c r="I4" s="43"/>
      <c r="J4" s="43"/>
      <c r="K4" s="43"/>
      <c r="L4" s="43"/>
      <c r="M4" s="43"/>
      <c r="N4" s="43" t="s">
        <v>488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191" t="s">
        <v>489</v>
      </c>
      <c r="AA4" s="191"/>
      <c r="AB4" s="191"/>
      <c r="AC4" s="192" t="s">
        <v>490</v>
      </c>
      <c r="AD4" s="192"/>
      <c r="AE4" s="192"/>
    </row>
    <row r="5" spans="1:31" ht="48.75" customHeight="1">
      <c r="A5" s="44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491</v>
      </c>
      <c r="O5" s="43"/>
      <c r="P5" s="43"/>
      <c r="Q5" s="43"/>
      <c r="R5" s="43" t="s">
        <v>492</v>
      </c>
      <c r="S5" s="43"/>
      <c r="T5" s="43"/>
      <c r="U5" s="43"/>
      <c r="V5" s="43" t="s">
        <v>493</v>
      </c>
      <c r="W5" s="43"/>
      <c r="X5" s="43"/>
      <c r="Y5" s="43"/>
      <c r="Z5" s="191"/>
      <c r="AA5" s="191"/>
      <c r="AB5" s="191"/>
      <c r="AC5" s="192"/>
      <c r="AD5" s="192"/>
      <c r="AE5" s="192"/>
    </row>
    <row r="6" spans="1:31" ht="18" customHeight="1">
      <c r="A6" s="193">
        <v>1</v>
      </c>
      <c r="B6" s="194">
        <v>2</v>
      </c>
      <c r="C6" s="191">
        <v>3</v>
      </c>
      <c r="D6" s="191"/>
      <c r="E6" s="191"/>
      <c r="F6" s="191"/>
      <c r="G6" s="191">
        <v>4</v>
      </c>
      <c r="H6" s="191"/>
      <c r="I6" s="191"/>
      <c r="J6" s="191"/>
      <c r="K6" s="191"/>
      <c r="L6" s="191"/>
      <c r="M6" s="191"/>
      <c r="N6" s="195">
        <v>5</v>
      </c>
      <c r="O6" s="195"/>
      <c r="P6" s="195"/>
      <c r="Q6" s="195"/>
      <c r="R6" s="195">
        <v>6</v>
      </c>
      <c r="S6" s="195"/>
      <c r="T6" s="195"/>
      <c r="U6" s="195"/>
      <c r="V6" s="195">
        <v>7</v>
      </c>
      <c r="W6" s="195"/>
      <c r="X6" s="195"/>
      <c r="Y6" s="195"/>
      <c r="Z6" s="196">
        <v>8</v>
      </c>
      <c r="AA6" s="196"/>
      <c r="AB6" s="196"/>
      <c r="AC6" s="195">
        <v>9</v>
      </c>
      <c r="AD6" s="195"/>
      <c r="AE6" s="195"/>
    </row>
    <row r="7" spans="1:31" ht="19.5" customHeight="1">
      <c r="A7" s="193"/>
      <c r="B7" s="194"/>
      <c r="C7" s="191"/>
      <c r="D7" s="191"/>
      <c r="E7" s="191"/>
      <c r="F7" s="191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8" t="e">
        <f>(V7/R7)*100</f>
        <v>#DIV/0!</v>
      </c>
      <c r="AA7" s="198"/>
      <c r="AB7" s="198"/>
      <c r="AC7" s="199" t="e">
        <f>(V7/N7)*100</f>
        <v>#DIV/0!</v>
      </c>
      <c r="AD7" s="199"/>
      <c r="AE7" s="199"/>
    </row>
    <row r="8" spans="1:31" ht="19.5" customHeight="1">
      <c r="A8" s="193"/>
      <c r="B8" s="194"/>
      <c r="C8" s="191"/>
      <c r="D8" s="191"/>
      <c r="E8" s="191"/>
      <c r="F8" s="191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8" t="e">
        <f>(V8/R8)*100</f>
        <v>#DIV/0!</v>
      </c>
      <c r="AA8" s="198"/>
      <c r="AB8" s="198"/>
      <c r="AC8" s="199" t="e">
        <f>(V8/N8)*100</f>
        <v>#DIV/0!</v>
      </c>
      <c r="AD8" s="199"/>
      <c r="AE8" s="199"/>
    </row>
    <row r="9" spans="1:31" ht="19.5" customHeight="1">
      <c r="A9" s="193"/>
      <c r="B9" s="194"/>
      <c r="C9" s="191"/>
      <c r="D9" s="191"/>
      <c r="E9" s="191"/>
      <c r="F9" s="191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8" t="e">
        <f>(V9/R9)*100</f>
        <v>#DIV/0!</v>
      </c>
      <c r="AA9" s="198"/>
      <c r="AB9" s="198"/>
      <c r="AC9" s="199" t="e">
        <f>(V9/N9)*100</f>
        <v>#DIV/0!</v>
      </c>
      <c r="AD9" s="199"/>
      <c r="AE9" s="199"/>
    </row>
    <row r="10" spans="1:31" ht="19.5" customHeight="1">
      <c r="A10" s="193"/>
      <c r="B10" s="194"/>
      <c r="C10" s="191"/>
      <c r="D10" s="191"/>
      <c r="E10" s="191"/>
      <c r="F10" s="191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8" t="e">
        <f>(V10/R10)*100</f>
        <v>#DIV/0!</v>
      </c>
      <c r="AA10" s="198"/>
      <c r="AB10" s="198"/>
      <c r="AC10" s="199" t="e">
        <f>(V10/N10)*100</f>
        <v>#DIV/0!</v>
      </c>
      <c r="AD10" s="199"/>
      <c r="AE10" s="199"/>
    </row>
    <row r="11" spans="1:31" ht="19.5" customHeight="1">
      <c r="A11" s="200" t="s">
        <v>292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159">
        <f>SUM(N7:N10)</f>
        <v>0</v>
      </c>
      <c r="O11" s="159"/>
      <c r="P11" s="159"/>
      <c r="Q11" s="159"/>
      <c r="R11" s="159">
        <f>SUM(R7:R10)</f>
        <v>0</v>
      </c>
      <c r="S11" s="159"/>
      <c r="T11" s="159"/>
      <c r="U11" s="159"/>
      <c r="V11" s="159">
        <f>SUM(V7:V10)</f>
        <v>0</v>
      </c>
      <c r="W11" s="159"/>
      <c r="X11" s="159"/>
      <c r="Y11" s="159"/>
      <c r="Z11" s="201" t="e">
        <f>(V11/R11)*100</f>
        <v>#DIV/0!</v>
      </c>
      <c r="AA11" s="201"/>
      <c r="AB11" s="201"/>
      <c r="AC11" s="202" t="e">
        <f>(V11/N11)*100</f>
        <v>#DIV/0!</v>
      </c>
      <c r="AD11" s="202"/>
      <c r="AE11" s="202"/>
    </row>
    <row r="12" spans="1:31" ht="18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6"/>
      <c r="N12" s="136"/>
      <c r="O12" s="136"/>
      <c r="P12" s="136"/>
      <c r="Q12" s="83"/>
      <c r="R12" s="83"/>
      <c r="S12" s="83"/>
      <c r="T12" s="83"/>
      <c r="U12" s="83"/>
      <c r="V12" s="83"/>
      <c r="W12" s="203"/>
      <c r="X12" s="203"/>
      <c r="Y12" s="203"/>
      <c r="Z12" s="203"/>
      <c r="AA12" s="203"/>
      <c r="AB12" s="203"/>
      <c r="AC12" s="203"/>
      <c r="AD12" s="203"/>
      <c r="AE12" s="203"/>
    </row>
    <row r="13" s="189" customFormat="1" ht="18.75" customHeight="1">
      <c r="B13" s="189" t="s">
        <v>494</v>
      </c>
    </row>
    <row r="14" s="189" customFormat="1" ht="18.75" customHeight="1"/>
    <row r="15" spans="1:31" ht="39.75" customHeight="1">
      <c r="A15" s="44" t="s">
        <v>484</v>
      </c>
      <c r="B15" s="44" t="s">
        <v>495</v>
      </c>
      <c r="C15" s="43" t="s">
        <v>485</v>
      </c>
      <c r="D15" s="43"/>
      <c r="E15" s="43"/>
      <c r="F15" s="43"/>
      <c r="G15" s="43" t="s">
        <v>487</v>
      </c>
      <c r="H15" s="43"/>
      <c r="I15" s="43"/>
      <c r="J15" s="43"/>
      <c r="K15" s="43"/>
      <c r="L15" s="43"/>
      <c r="M15" s="43"/>
      <c r="N15" s="43" t="s">
        <v>496</v>
      </c>
      <c r="O15" s="43"/>
      <c r="P15" s="43"/>
      <c r="Q15" s="204" t="s">
        <v>488</v>
      </c>
      <c r="R15" s="204"/>
      <c r="S15" s="204"/>
      <c r="T15" s="204"/>
      <c r="U15" s="204"/>
      <c r="V15" s="204"/>
      <c r="W15" s="204"/>
      <c r="X15" s="204"/>
      <c r="Y15" s="204"/>
      <c r="Z15" s="192" t="s">
        <v>489</v>
      </c>
      <c r="AA15" s="192"/>
      <c r="AB15" s="192"/>
      <c r="AC15" s="192" t="s">
        <v>490</v>
      </c>
      <c r="AD15" s="192"/>
      <c r="AE15" s="192"/>
    </row>
    <row r="16" spans="1:31" ht="18.75" customHeight="1">
      <c r="A16" s="44"/>
      <c r="B16" s="44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 t="s">
        <v>491</v>
      </c>
      <c r="R16" s="43"/>
      <c r="S16" s="43"/>
      <c r="T16" s="43" t="s">
        <v>492</v>
      </c>
      <c r="U16" s="43"/>
      <c r="V16" s="43"/>
      <c r="W16" s="43" t="s">
        <v>493</v>
      </c>
      <c r="X16" s="43"/>
      <c r="Y16" s="43"/>
      <c r="Z16" s="192"/>
      <c r="AA16" s="192"/>
      <c r="AB16" s="192"/>
      <c r="AC16" s="192"/>
      <c r="AD16" s="192"/>
      <c r="AE16" s="192"/>
    </row>
    <row r="17" spans="1:31" ht="27.75" customHeight="1">
      <c r="A17" s="44"/>
      <c r="B17" s="44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192"/>
      <c r="AA17" s="192"/>
      <c r="AB17" s="192"/>
      <c r="AC17" s="192"/>
      <c r="AD17" s="192"/>
      <c r="AE17" s="192"/>
    </row>
    <row r="18" spans="1:31" ht="18" customHeight="1">
      <c r="A18" s="193">
        <v>1</v>
      </c>
      <c r="B18" s="193">
        <v>2</v>
      </c>
      <c r="C18" s="191">
        <v>3</v>
      </c>
      <c r="D18" s="191"/>
      <c r="E18" s="191"/>
      <c r="F18" s="191"/>
      <c r="G18" s="191">
        <v>4</v>
      </c>
      <c r="H18" s="191"/>
      <c r="I18" s="191"/>
      <c r="J18" s="191"/>
      <c r="K18" s="191"/>
      <c r="L18" s="191"/>
      <c r="M18" s="191"/>
      <c r="N18" s="191">
        <v>5</v>
      </c>
      <c r="O18" s="191"/>
      <c r="P18" s="191"/>
      <c r="Q18" s="191">
        <v>6</v>
      </c>
      <c r="R18" s="191"/>
      <c r="S18" s="191"/>
      <c r="T18" s="191">
        <v>7</v>
      </c>
      <c r="U18" s="191"/>
      <c r="V18" s="191"/>
      <c r="W18" s="191">
        <v>8</v>
      </c>
      <c r="X18" s="191"/>
      <c r="Y18" s="191"/>
      <c r="Z18" s="191">
        <v>9</v>
      </c>
      <c r="AA18" s="191"/>
      <c r="AB18" s="191"/>
      <c r="AC18" s="191">
        <v>10</v>
      </c>
      <c r="AD18" s="191"/>
      <c r="AE18" s="191"/>
    </row>
    <row r="19" spans="1:31" ht="19.5" customHeight="1">
      <c r="A19" s="205"/>
      <c r="B19" s="206"/>
      <c r="C19" s="207"/>
      <c r="D19" s="207"/>
      <c r="E19" s="207"/>
      <c r="F19" s="207"/>
      <c r="G19" s="197"/>
      <c r="H19" s="197"/>
      <c r="I19" s="197"/>
      <c r="J19" s="197"/>
      <c r="K19" s="197"/>
      <c r="L19" s="197"/>
      <c r="M19" s="197"/>
      <c r="N19" s="208"/>
      <c r="O19" s="208"/>
      <c r="P19" s="208"/>
      <c r="Q19" s="209"/>
      <c r="R19" s="209"/>
      <c r="S19" s="209"/>
      <c r="T19" s="209"/>
      <c r="U19" s="209"/>
      <c r="V19" s="209"/>
      <c r="W19" s="209"/>
      <c r="X19" s="209"/>
      <c r="Y19" s="209"/>
      <c r="Z19" s="198" t="e">
        <f>(W19/T19)*100</f>
        <v>#DIV/0!</v>
      </c>
      <c r="AA19" s="198"/>
      <c r="AB19" s="198"/>
      <c r="AC19" s="198" t="e">
        <f>(W19/Q19)*100</f>
        <v>#DIV/0!</v>
      </c>
      <c r="AD19" s="198"/>
      <c r="AE19" s="198"/>
    </row>
    <row r="20" spans="1:31" ht="19.5" customHeight="1">
      <c r="A20" s="205"/>
      <c r="B20" s="206"/>
      <c r="C20" s="207"/>
      <c r="D20" s="207"/>
      <c r="E20" s="207"/>
      <c r="F20" s="207"/>
      <c r="G20" s="197"/>
      <c r="H20" s="197"/>
      <c r="I20" s="197"/>
      <c r="J20" s="197"/>
      <c r="K20" s="197"/>
      <c r="L20" s="197"/>
      <c r="M20" s="197"/>
      <c r="N20" s="208"/>
      <c r="O20" s="208"/>
      <c r="P20" s="208"/>
      <c r="Q20" s="209"/>
      <c r="R20" s="209"/>
      <c r="S20" s="209"/>
      <c r="T20" s="209"/>
      <c r="U20" s="209"/>
      <c r="V20" s="209"/>
      <c r="W20" s="209"/>
      <c r="X20" s="209"/>
      <c r="Y20" s="209"/>
      <c r="Z20" s="198" t="e">
        <f>(W20/T20)*100</f>
        <v>#DIV/0!</v>
      </c>
      <c r="AA20" s="198"/>
      <c r="AB20" s="198"/>
      <c r="AC20" s="198" t="e">
        <f>(W20/Q20)*100</f>
        <v>#DIV/0!</v>
      </c>
      <c r="AD20" s="198"/>
      <c r="AE20" s="198"/>
    </row>
    <row r="21" spans="1:31" ht="19.5" customHeight="1">
      <c r="A21" s="205"/>
      <c r="B21" s="206"/>
      <c r="C21" s="207"/>
      <c r="D21" s="207"/>
      <c r="E21" s="207"/>
      <c r="F21" s="207"/>
      <c r="G21" s="197"/>
      <c r="H21" s="197"/>
      <c r="I21" s="197"/>
      <c r="J21" s="197"/>
      <c r="K21" s="197"/>
      <c r="L21" s="197"/>
      <c r="M21" s="197"/>
      <c r="N21" s="208"/>
      <c r="O21" s="208"/>
      <c r="P21" s="208"/>
      <c r="Q21" s="209"/>
      <c r="R21" s="209"/>
      <c r="S21" s="209"/>
      <c r="T21" s="209"/>
      <c r="U21" s="209"/>
      <c r="V21" s="209"/>
      <c r="W21" s="209"/>
      <c r="X21" s="209"/>
      <c r="Y21" s="209"/>
      <c r="Z21" s="198" t="e">
        <f>(W21/T21)*100</f>
        <v>#DIV/0!</v>
      </c>
      <c r="AA21" s="198"/>
      <c r="AB21" s="198"/>
      <c r="AC21" s="198" t="e">
        <f>(W21/Q21)*100</f>
        <v>#DIV/0!</v>
      </c>
      <c r="AD21" s="198"/>
      <c r="AE21" s="198"/>
    </row>
    <row r="22" spans="1:31" ht="19.5" customHeight="1">
      <c r="A22" s="205"/>
      <c r="B22" s="206"/>
      <c r="C22" s="207"/>
      <c r="D22" s="207"/>
      <c r="E22" s="207"/>
      <c r="F22" s="207"/>
      <c r="G22" s="197"/>
      <c r="H22" s="197"/>
      <c r="I22" s="197"/>
      <c r="J22" s="197"/>
      <c r="K22" s="197"/>
      <c r="L22" s="197"/>
      <c r="M22" s="197"/>
      <c r="N22" s="208"/>
      <c r="O22" s="208"/>
      <c r="P22" s="208"/>
      <c r="Q22" s="209"/>
      <c r="R22" s="209"/>
      <c r="S22" s="209"/>
      <c r="T22" s="209"/>
      <c r="U22" s="209"/>
      <c r="V22" s="209"/>
      <c r="W22" s="209"/>
      <c r="X22" s="209"/>
      <c r="Y22" s="209"/>
      <c r="Z22" s="198" t="e">
        <f>(W22/T22)*100</f>
        <v>#DIV/0!</v>
      </c>
      <c r="AA22" s="198"/>
      <c r="AB22" s="198"/>
      <c r="AC22" s="198" t="e">
        <f>(W22/Q22)*100</f>
        <v>#DIV/0!</v>
      </c>
      <c r="AD22" s="198"/>
      <c r="AE22" s="198"/>
    </row>
    <row r="23" spans="1:31" ht="19.5" customHeight="1">
      <c r="A23" s="200" t="s">
        <v>292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10">
        <f>SUM(Q19:Q22)</f>
        <v>0</v>
      </c>
      <c r="R23" s="210"/>
      <c r="S23" s="210"/>
      <c r="T23" s="210">
        <f>SUM(T19:T22)</f>
        <v>0</v>
      </c>
      <c r="U23" s="210"/>
      <c r="V23" s="210"/>
      <c r="W23" s="210">
        <f>SUM(W19:W22)</f>
        <v>0</v>
      </c>
      <c r="X23" s="210"/>
      <c r="Y23" s="210"/>
      <c r="Z23" s="201" t="e">
        <f>(W23/T23)*100</f>
        <v>#DIV/0!</v>
      </c>
      <c r="AA23" s="201"/>
      <c r="AB23" s="201"/>
      <c r="AC23" s="201" t="e">
        <f>(W23/Q23)*100</f>
        <v>#DIV/0!</v>
      </c>
      <c r="AD23" s="201"/>
      <c r="AE23" s="201"/>
    </row>
    <row r="24" spans="1:3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188"/>
      <c r="R24" s="188"/>
      <c r="S24" s="188"/>
      <c r="T24" s="188"/>
      <c r="U24" s="188"/>
      <c r="AE24" s="188"/>
    </row>
    <row r="25" spans="1:3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188"/>
      <c r="R25" s="188"/>
      <c r="S25" s="188"/>
      <c r="T25" s="188"/>
      <c r="U25" s="188"/>
      <c r="AE25" s="188"/>
    </row>
    <row r="26" s="189" customFormat="1" ht="18.75" customHeight="1">
      <c r="B26" s="189" t="s">
        <v>497</v>
      </c>
    </row>
    <row r="27" spans="1:31" ht="12.75">
      <c r="A27" s="19"/>
      <c r="B27" s="19"/>
      <c r="C27" s="19"/>
      <c r="D27" s="19"/>
      <c r="E27" s="19"/>
      <c r="F27" s="19"/>
      <c r="G27" s="1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9"/>
      <c r="AE27" s="211" t="s">
        <v>498</v>
      </c>
    </row>
    <row r="28" spans="1:31" ht="30" customHeight="1">
      <c r="A28" s="43" t="s">
        <v>484</v>
      </c>
      <c r="B28" s="43" t="s">
        <v>499</v>
      </c>
      <c r="C28" s="43"/>
      <c r="D28" s="43"/>
      <c r="E28" s="43"/>
      <c r="F28" s="43"/>
      <c r="G28" s="43" t="s">
        <v>500</v>
      </c>
      <c r="H28" s="43"/>
      <c r="I28" s="43"/>
      <c r="J28" s="43"/>
      <c r="K28" s="43"/>
      <c r="L28" s="43" t="s">
        <v>501</v>
      </c>
      <c r="M28" s="43"/>
      <c r="N28" s="43"/>
      <c r="O28" s="43"/>
      <c r="P28" s="43"/>
      <c r="Q28" s="43" t="s">
        <v>502</v>
      </c>
      <c r="R28" s="43"/>
      <c r="S28" s="43"/>
      <c r="T28" s="43"/>
      <c r="U28" s="43"/>
      <c r="V28" s="43" t="s">
        <v>503</v>
      </c>
      <c r="W28" s="43"/>
      <c r="X28" s="43"/>
      <c r="Y28" s="43"/>
      <c r="Z28" s="43"/>
      <c r="AA28" s="43" t="s">
        <v>292</v>
      </c>
      <c r="AB28" s="43"/>
      <c r="AC28" s="43"/>
      <c r="AD28" s="43"/>
      <c r="AE28" s="43"/>
    </row>
    <row r="29" spans="1:31" ht="30" customHeight="1">
      <c r="A29" s="43"/>
      <c r="B29" s="43"/>
      <c r="C29" s="43"/>
      <c r="D29" s="43"/>
      <c r="E29" s="43"/>
      <c r="F29" s="43"/>
      <c r="G29" s="43" t="s">
        <v>504</v>
      </c>
      <c r="H29" s="43" t="s">
        <v>505</v>
      </c>
      <c r="I29" s="43"/>
      <c r="J29" s="43"/>
      <c r="K29" s="43"/>
      <c r="L29" s="43" t="s">
        <v>504</v>
      </c>
      <c r="M29" s="43" t="s">
        <v>505</v>
      </c>
      <c r="N29" s="43"/>
      <c r="O29" s="43"/>
      <c r="P29" s="43"/>
      <c r="Q29" s="43" t="s">
        <v>504</v>
      </c>
      <c r="R29" s="43" t="s">
        <v>505</v>
      </c>
      <c r="S29" s="43"/>
      <c r="T29" s="43"/>
      <c r="U29" s="43"/>
      <c r="V29" s="43" t="s">
        <v>504</v>
      </c>
      <c r="W29" s="43" t="s">
        <v>505</v>
      </c>
      <c r="X29" s="43"/>
      <c r="Y29" s="43"/>
      <c r="Z29" s="43"/>
      <c r="AA29" s="43" t="s">
        <v>504</v>
      </c>
      <c r="AB29" s="43" t="s">
        <v>505</v>
      </c>
      <c r="AC29" s="43"/>
      <c r="AD29" s="43"/>
      <c r="AE29" s="43"/>
    </row>
    <row r="30" spans="1:31" ht="39.75" customHeight="1">
      <c r="A30" s="43"/>
      <c r="B30" s="43"/>
      <c r="C30" s="43"/>
      <c r="D30" s="43"/>
      <c r="E30" s="43"/>
      <c r="F30" s="43"/>
      <c r="G30" s="43"/>
      <c r="H30" s="43" t="s">
        <v>506</v>
      </c>
      <c r="I30" s="43" t="s">
        <v>507</v>
      </c>
      <c r="J30" s="43" t="s">
        <v>508</v>
      </c>
      <c r="K30" s="43" t="s">
        <v>180</v>
      </c>
      <c r="L30" s="43"/>
      <c r="M30" s="43" t="s">
        <v>506</v>
      </c>
      <c r="N30" s="43" t="s">
        <v>507</v>
      </c>
      <c r="O30" s="43" t="s">
        <v>508</v>
      </c>
      <c r="P30" s="43" t="s">
        <v>180</v>
      </c>
      <c r="Q30" s="43"/>
      <c r="R30" s="43" t="s">
        <v>506</v>
      </c>
      <c r="S30" s="43" t="s">
        <v>507</v>
      </c>
      <c r="T30" s="43" t="s">
        <v>508</v>
      </c>
      <c r="U30" s="43" t="s">
        <v>180</v>
      </c>
      <c r="V30" s="43"/>
      <c r="W30" s="43" t="s">
        <v>506</v>
      </c>
      <c r="X30" s="43" t="s">
        <v>507</v>
      </c>
      <c r="Y30" s="43" t="s">
        <v>508</v>
      </c>
      <c r="Z30" s="43" t="s">
        <v>180</v>
      </c>
      <c r="AA30" s="43"/>
      <c r="AB30" s="43" t="s">
        <v>506</v>
      </c>
      <c r="AC30" s="43" t="s">
        <v>507</v>
      </c>
      <c r="AD30" s="43" t="s">
        <v>508</v>
      </c>
      <c r="AE30" s="43" t="s">
        <v>180</v>
      </c>
    </row>
    <row r="31" spans="1:31" ht="18" customHeight="1">
      <c r="A31" s="43">
        <v>1</v>
      </c>
      <c r="B31" s="43">
        <v>2</v>
      </c>
      <c r="C31" s="43"/>
      <c r="D31" s="43"/>
      <c r="E31" s="43"/>
      <c r="F31" s="43"/>
      <c r="G31" s="43">
        <v>3</v>
      </c>
      <c r="H31" s="43">
        <v>4</v>
      </c>
      <c r="I31" s="43">
        <v>5</v>
      </c>
      <c r="J31" s="43">
        <v>6</v>
      </c>
      <c r="K31" s="43">
        <v>7</v>
      </c>
      <c r="L31" s="43">
        <v>8</v>
      </c>
      <c r="M31" s="43">
        <v>9</v>
      </c>
      <c r="N31" s="43">
        <v>10</v>
      </c>
      <c r="O31" s="43">
        <v>11</v>
      </c>
      <c r="P31" s="43">
        <v>12</v>
      </c>
      <c r="Q31" s="43">
        <v>13</v>
      </c>
      <c r="R31" s="43">
        <v>14</v>
      </c>
      <c r="S31" s="43">
        <v>15</v>
      </c>
      <c r="T31" s="43">
        <v>16</v>
      </c>
      <c r="U31" s="43">
        <v>17</v>
      </c>
      <c r="V31" s="32">
        <v>18</v>
      </c>
      <c r="W31" s="32">
        <v>19</v>
      </c>
      <c r="X31" s="32">
        <v>20</v>
      </c>
      <c r="Y31" s="32">
        <v>21</v>
      </c>
      <c r="Z31" s="32">
        <v>22</v>
      </c>
      <c r="AA31" s="32">
        <v>23</v>
      </c>
      <c r="AB31" s="32">
        <v>24</v>
      </c>
      <c r="AC31" s="32">
        <v>25</v>
      </c>
      <c r="AD31" s="32">
        <v>26</v>
      </c>
      <c r="AE31" s="32">
        <v>27</v>
      </c>
    </row>
    <row r="32" spans="1:31" ht="19.5" customHeight="1">
      <c r="A32" s="173">
        <v>1</v>
      </c>
      <c r="B32" s="212" t="s">
        <v>509</v>
      </c>
      <c r="C32" s="212"/>
      <c r="D32" s="212"/>
      <c r="E32" s="212"/>
      <c r="F32" s="212"/>
      <c r="G32" s="186">
        <f>SUM(H32,I32,J32,K32)</f>
        <v>0</v>
      </c>
      <c r="H32" s="161"/>
      <c r="I32" s="161"/>
      <c r="J32" s="161"/>
      <c r="K32" s="161"/>
      <c r="L32" s="186">
        <f>SUM(M32,N32,O32,P32)</f>
        <v>0</v>
      </c>
      <c r="M32" s="161"/>
      <c r="N32" s="161"/>
      <c r="O32" s="161"/>
      <c r="P32" s="161"/>
      <c r="Q32" s="186">
        <f>SUM(R32,S32,T32,U32)</f>
        <v>1100</v>
      </c>
      <c r="R32" s="161">
        <v>170</v>
      </c>
      <c r="S32" s="161"/>
      <c r="T32" s="161"/>
      <c r="U32" s="161">
        <v>930</v>
      </c>
      <c r="V32" s="186">
        <f>SUM(W32,X32,Y32,Z32)</f>
        <v>0</v>
      </c>
      <c r="W32" s="161"/>
      <c r="X32" s="161"/>
      <c r="Y32" s="161"/>
      <c r="Z32" s="161"/>
      <c r="AA32" s="186">
        <f>SUM(AB32,AC32,AD32,AE32)</f>
        <v>1100</v>
      </c>
      <c r="AB32" s="161">
        <f>SUM(H32,M32,R32,W32)</f>
        <v>170</v>
      </c>
      <c r="AC32" s="161">
        <f>SUM(I32,N32,S32,X32)</f>
        <v>0</v>
      </c>
      <c r="AD32" s="161">
        <f>SUM(J32,O32,T32,Y32)</f>
        <v>0</v>
      </c>
      <c r="AE32" s="161">
        <f>SUM(K32,P32,U32,Z32)</f>
        <v>930</v>
      </c>
    </row>
    <row r="33" spans="1:31" ht="19.5" customHeight="1">
      <c r="A33" s="173">
        <v>2</v>
      </c>
      <c r="B33" s="212" t="s">
        <v>510</v>
      </c>
      <c r="C33" s="212"/>
      <c r="D33" s="212"/>
      <c r="E33" s="212"/>
      <c r="F33" s="212"/>
      <c r="G33" s="186">
        <f>SUM(H33,I33,J33,K33)</f>
        <v>0</v>
      </c>
      <c r="H33" s="161"/>
      <c r="I33" s="161"/>
      <c r="J33" s="161"/>
      <c r="K33" s="161"/>
      <c r="L33" s="186">
        <f>SUM(M33,N33,O33,P33)</f>
        <v>0</v>
      </c>
      <c r="M33" s="161"/>
      <c r="N33" s="161"/>
      <c r="O33" s="161"/>
      <c r="P33" s="161"/>
      <c r="Q33" s="186">
        <f>SUM(R33,S33,T33,U33)</f>
        <v>4041.2</v>
      </c>
      <c r="R33" s="161">
        <v>450</v>
      </c>
      <c r="S33" s="161">
        <v>1795.6</v>
      </c>
      <c r="T33" s="161">
        <v>1795.6</v>
      </c>
      <c r="U33" s="161" t="s">
        <v>218</v>
      </c>
      <c r="V33" s="186">
        <f>SUM(W33,X33,Y33,Z33)</f>
        <v>0</v>
      </c>
      <c r="W33" s="161"/>
      <c r="X33" s="161"/>
      <c r="Y33" s="161"/>
      <c r="Z33" s="161"/>
      <c r="AA33" s="186">
        <f>SUM(AB33,AC33,AD33,AE33)</f>
        <v>4041.2</v>
      </c>
      <c r="AB33" s="161">
        <f>SUM(H33,M33,R33,W33)</f>
        <v>450</v>
      </c>
      <c r="AC33" s="161">
        <f>SUM(I33,N33,S33,X33)</f>
        <v>1795.6</v>
      </c>
      <c r="AD33" s="161">
        <f>SUM(J33,O33,T33,Y33)</f>
        <v>1795.6</v>
      </c>
      <c r="AE33" s="161">
        <f>SUM(K33,P33,U33,Z33)</f>
        <v>0</v>
      </c>
    </row>
    <row r="34" spans="1:31" ht="19.5" customHeight="1">
      <c r="A34" s="173">
        <v>3</v>
      </c>
      <c r="B34" s="212" t="s">
        <v>511</v>
      </c>
      <c r="C34" s="212"/>
      <c r="D34" s="212"/>
      <c r="E34" s="212"/>
      <c r="F34" s="212"/>
      <c r="G34" s="186">
        <f>SUM(H34,I34,J34,K34)</f>
        <v>0</v>
      </c>
      <c r="H34" s="161"/>
      <c r="I34" s="161"/>
      <c r="J34" s="161"/>
      <c r="K34" s="161"/>
      <c r="L34" s="186">
        <f>SUM(M34,N34,O34,P34)</f>
        <v>0</v>
      </c>
      <c r="M34" s="161"/>
      <c r="N34" s="161"/>
      <c r="O34" s="161"/>
      <c r="P34" s="161"/>
      <c r="Q34" s="186">
        <f>SUM(R34,S34,T34,U34)</f>
        <v>830</v>
      </c>
      <c r="R34" s="161">
        <v>830</v>
      </c>
      <c r="S34" s="161" t="s">
        <v>218</v>
      </c>
      <c r="T34" s="161" t="s">
        <v>218</v>
      </c>
      <c r="U34" s="161" t="s">
        <v>218</v>
      </c>
      <c r="V34" s="186">
        <f>SUM(W34,X34,Y34,Z34)</f>
        <v>0</v>
      </c>
      <c r="W34" s="161"/>
      <c r="X34" s="161"/>
      <c r="Y34" s="161"/>
      <c r="Z34" s="161"/>
      <c r="AA34" s="186">
        <f>SUM(AB34,AC34,AD34,AE34)</f>
        <v>830</v>
      </c>
      <c r="AB34" s="161">
        <f>SUM(H34,M34,R34,W34)</f>
        <v>830</v>
      </c>
      <c r="AC34" s="161">
        <f>SUM(I34,N34,S34,X34)</f>
        <v>0</v>
      </c>
      <c r="AD34" s="161">
        <f>SUM(J34,O34,T34,Y34)</f>
        <v>0</v>
      </c>
      <c r="AE34" s="161">
        <f>SUM(K34,P34,U34,Z34)</f>
        <v>0</v>
      </c>
    </row>
    <row r="35" spans="1:31" ht="19.5" customHeight="1">
      <c r="A35" s="173">
        <v>4</v>
      </c>
      <c r="B35" s="212" t="s">
        <v>512</v>
      </c>
      <c r="C35" s="212"/>
      <c r="D35" s="212"/>
      <c r="E35" s="212"/>
      <c r="F35" s="212"/>
      <c r="G35" s="186">
        <f>SUM(H35,I35,J35,K35)</f>
        <v>0</v>
      </c>
      <c r="H35" s="161"/>
      <c r="I35" s="161"/>
      <c r="J35" s="161"/>
      <c r="K35" s="161"/>
      <c r="L35" s="186">
        <f>SUM(M35,N35,O35,P35)</f>
        <v>0</v>
      </c>
      <c r="M35" s="161"/>
      <c r="N35" s="161"/>
      <c r="O35" s="161"/>
      <c r="P35" s="161"/>
      <c r="Q35" s="186">
        <f>SUM(R35,S35,T35,U35)</f>
        <v>2526.6</v>
      </c>
      <c r="R35" s="161" t="s">
        <v>218</v>
      </c>
      <c r="S35" s="161">
        <v>270</v>
      </c>
      <c r="T35" s="161">
        <v>1128.3</v>
      </c>
      <c r="U35" s="161">
        <v>1128.3</v>
      </c>
      <c r="V35" s="186">
        <f>SUM(W35,X35,Y35,Z35)</f>
        <v>0</v>
      </c>
      <c r="W35" s="161"/>
      <c r="X35" s="161"/>
      <c r="Y35" s="161"/>
      <c r="Z35" s="161"/>
      <c r="AA35" s="186">
        <f>SUM(AB35,AC35,AD35,AE35)</f>
        <v>2526.6</v>
      </c>
      <c r="AB35" s="161">
        <f>SUM(H35,M35,R35,W35)</f>
        <v>0</v>
      </c>
      <c r="AC35" s="161">
        <f>SUM(I35,N35,S35,X35)</f>
        <v>270</v>
      </c>
      <c r="AD35" s="161">
        <f>SUM(J35,O35,T35,Y35)</f>
        <v>1128.3</v>
      </c>
      <c r="AE35" s="161">
        <f>SUM(K35,P35,U35,Z35)</f>
        <v>1128.3</v>
      </c>
    </row>
    <row r="36" spans="1:31" ht="19.5" customHeight="1">
      <c r="A36" s="213" t="s">
        <v>292</v>
      </c>
      <c r="B36" s="213"/>
      <c r="C36" s="213"/>
      <c r="D36" s="213"/>
      <c r="E36" s="213"/>
      <c r="F36" s="213"/>
      <c r="G36" s="159">
        <f>SUM(G32:G35)</f>
        <v>0</v>
      </c>
      <c r="H36" s="159">
        <f>SUM(H32:H35)</f>
        <v>0</v>
      </c>
      <c r="I36" s="159">
        <f>SUM(I32:I35)</f>
        <v>0</v>
      </c>
      <c r="J36" s="159">
        <f>SUM(J32:J35)</f>
        <v>0</v>
      </c>
      <c r="K36" s="159">
        <f>SUM(K32:K35)</f>
        <v>0</v>
      </c>
      <c r="L36" s="159">
        <f>SUM(L32:L35)</f>
        <v>0</v>
      </c>
      <c r="M36" s="159">
        <f>SUM(M32:M35)</f>
        <v>0</v>
      </c>
      <c r="N36" s="159">
        <f>SUM(N32:N35)</f>
        <v>0</v>
      </c>
      <c r="O36" s="159">
        <f>SUM(O32:O35)</f>
        <v>0</v>
      </c>
      <c r="P36" s="159">
        <f>SUM(P32:P35)</f>
        <v>0</v>
      </c>
      <c r="Q36" s="159">
        <f>SUM(Q32:Q35)</f>
        <v>8497.8</v>
      </c>
      <c r="R36" s="159">
        <f>SUM(R32:R35)</f>
        <v>1450</v>
      </c>
      <c r="S36" s="159">
        <f>SUM(S32:S35)</f>
        <v>2065.6</v>
      </c>
      <c r="T36" s="159">
        <f>SUM(T32:T35)</f>
        <v>2923.8999999999996</v>
      </c>
      <c r="U36" s="159">
        <f>SUM(U32:U35)</f>
        <v>2058.3</v>
      </c>
      <c r="V36" s="159">
        <f>SUM(V32:V35)</f>
        <v>0</v>
      </c>
      <c r="W36" s="159">
        <f>SUM(W32:W35)</f>
        <v>0</v>
      </c>
      <c r="X36" s="159">
        <f>SUM(X32:X35)</f>
        <v>0</v>
      </c>
      <c r="Y36" s="159">
        <f>SUM(Y32:Y35)</f>
        <v>0</v>
      </c>
      <c r="Z36" s="159">
        <f>SUM(Z32:Z35)</f>
        <v>0</v>
      </c>
      <c r="AA36" s="159">
        <f>SUM(AA32:AA35)</f>
        <v>8497.8</v>
      </c>
      <c r="AB36" s="159">
        <f>SUM(AB32:AB35)</f>
        <v>1450</v>
      </c>
      <c r="AC36" s="159">
        <f>SUM(AC32:AC35)</f>
        <v>2065.6</v>
      </c>
      <c r="AD36" s="159">
        <f>SUM(AD32:AD35)</f>
        <v>2923.8999999999996</v>
      </c>
      <c r="AE36" s="159">
        <f>SUM(AE32:AE35)</f>
        <v>2058.3</v>
      </c>
    </row>
    <row r="37" spans="1:31" ht="19.5" customHeight="1">
      <c r="A37" s="55" t="s">
        <v>513</v>
      </c>
      <c r="B37" s="55"/>
      <c r="C37" s="55"/>
      <c r="D37" s="55"/>
      <c r="E37" s="55"/>
      <c r="F37" s="55"/>
      <c r="G37" s="214">
        <f>G36/AA36*100</f>
        <v>0</v>
      </c>
      <c r="H37" s="215"/>
      <c r="I37" s="215"/>
      <c r="J37" s="215"/>
      <c r="K37" s="215"/>
      <c r="L37" s="214">
        <f>L36/AA36*100</f>
        <v>0</v>
      </c>
      <c r="M37" s="215"/>
      <c r="N37" s="215"/>
      <c r="O37" s="215"/>
      <c r="P37" s="215"/>
      <c r="Q37" s="214">
        <f>Q36/AA36*100</f>
        <v>100</v>
      </c>
      <c r="R37" s="215"/>
      <c r="S37" s="215"/>
      <c r="T37" s="215"/>
      <c r="U37" s="215"/>
      <c r="V37" s="214">
        <f>V36/AA36*100</f>
        <v>0</v>
      </c>
      <c r="W37" s="43"/>
      <c r="X37" s="43"/>
      <c r="Y37" s="43"/>
      <c r="Z37" s="43"/>
      <c r="AA37" s="214">
        <f>SUM(G37,L37,Q37,V37)</f>
        <v>100</v>
      </c>
      <c r="AB37" s="43"/>
      <c r="AC37" s="43"/>
      <c r="AD37" s="43"/>
      <c r="AE37" s="43"/>
    </row>
    <row r="38" spans="1:27" ht="19.5" customHeight="1">
      <c r="A38" s="25"/>
      <c r="B38" s="25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5"/>
      <c r="T38" s="25"/>
      <c r="U38" s="25"/>
      <c r="V38" s="25"/>
      <c r="W38" s="216"/>
      <c r="X38" s="25"/>
      <c r="Y38" s="25"/>
      <c r="Z38" s="25"/>
      <c r="AA38" s="25"/>
    </row>
    <row r="39" spans="1:21" ht="19.5" customHeight="1">
      <c r="A39" s="185"/>
      <c r="B39" s="185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</row>
    <row r="40" s="189" customFormat="1" ht="19.5" customHeight="1">
      <c r="B40" s="189" t="s">
        <v>514</v>
      </c>
    </row>
    <row r="41" spans="1:31" s="217" customFormat="1" ht="19.5" customHeight="1">
      <c r="A41" s="16"/>
      <c r="B41" s="16"/>
      <c r="C41" s="16"/>
      <c r="D41" s="16"/>
      <c r="E41" s="16"/>
      <c r="F41" s="16"/>
      <c r="G41" s="16"/>
      <c r="H41" s="16"/>
      <c r="I41" s="16"/>
      <c r="K41" s="16"/>
      <c r="AE41" s="211" t="s">
        <v>498</v>
      </c>
    </row>
    <row r="42" spans="1:31" s="218" customFormat="1" ht="34.5" customHeight="1">
      <c r="A42" s="32" t="s">
        <v>484</v>
      </c>
      <c r="B42" s="43" t="s">
        <v>515</v>
      </c>
      <c r="C42" s="43" t="s">
        <v>516</v>
      </c>
      <c r="D42" s="43"/>
      <c r="E42" s="43" t="s">
        <v>517</v>
      </c>
      <c r="F42" s="43"/>
      <c r="G42" s="43" t="s">
        <v>518</v>
      </c>
      <c r="H42" s="43"/>
      <c r="I42" s="43" t="s">
        <v>519</v>
      </c>
      <c r="J42" s="43"/>
      <c r="K42" s="43" t="s">
        <v>403</v>
      </c>
      <c r="L42" s="43"/>
      <c r="M42" s="43"/>
      <c r="N42" s="43"/>
      <c r="O42" s="43"/>
      <c r="P42" s="43"/>
      <c r="Q42" s="43"/>
      <c r="R42" s="43"/>
      <c r="S42" s="43"/>
      <c r="T42" s="43"/>
      <c r="U42" s="43" t="s">
        <v>520</v>
      </c>
      <c r="V42" s="43"/>
      <c r="W42" s="43"/>
      <c r="X42" s="43"/>
      <c r="Y42" s="43"/>
      <c r="Z42" s="43" t="s">
        <v>521</v>
      </c>
      <c r="AA42" s="43"/>
      <c r="AB42" s="43"/>
      <c r="AC42" s="43"/>
      <c r="AD42" s="43"/>
      <c r="AE42" s="43"/>
    </row>
    <row r="43" spans="1:31" s="218" customFormat="1" ht="63.75" customHeight="1">
      <c r="A43" s="32"/>
      <c r="B43" s="43"/>
      <c r="C43" s="43"/>
      <c r="D43" s="43"/>
      <c r="E43" s="43"/>
      <c r="F43" s="43"/>
      <c r="G43" s="43"/>
      <c r="H43" s="43"/>
      <c r="I43" s="43"/>
      <c r="J43" s="43"/>
      <c r="K43" s="43" t="s">
        <v>522</v>
      </c>
      <c r="L43" s="43"/>
      <c r="M43" s="43" t="s">
        <v>523</v>
      </c>
      <c r="N43" s="43"/>
      <c r="O43" s="43" t="s">
        <v>524</v>
      </c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1:31" s="219" customFormat="1" ht="82.5" customHeight="1">
      <c r="A44" s="3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 t="s">
        <v>525</v>
      </c>
      <c r="P44" s="43"/>
      <c r="Q44" s="43" t="s">
        <v>526</v>
      </c>
      <c r="R44" s="43"/>
      <c r="S44" s="43" t="s">
        <v>527</v>
      </c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1:31" s="218" customFormat="1" ht="18" customHeight="1">
      <c r="A45" s="32">
        <v>1</v>
      </c>
      <c r="B45" s="43">
        <v>2</v>
      </c>
      <c r="C45" s="43">
        <v>3</v>
      </c>
      <c r="D45" s="43"/>
      <c r="E45" s="43">
        <v>4</v>
      </c>
      <c r="F45" s="43"/>
      <c r="G45" s="43">
        <v>5</v>
      </c>
      <c r="H45" s="43"/>
      <c r="I45" s="43">
        <v>6</v>
      </c>
      <c r="J45" s="43"/>
      <c r="K45" s="43">
        <v>7</v>
      </c>
      <c r="L45" s="43"/>
      <c r="M45" s="43">
        <v>8</v>
      </c>
      <c r="N45" s="43"/>
      <c r="O45" s="43">
        <v>9</v>
      </c>
      <c r="P45" s="43"/>
      <c r="Q45" s="32">
        <v>10</v>
      </c>
      <c r="R45" s="32"/>
      <c r="S45" s="43">
        <v>11</v>
      </c>
      <c r="T45" s="43"/>
      <c r="U45" s="43">
        <v>12</v>
      </c>
      <c r="V45" s="43"/>
      <c r="W45" s="43"/>
      <c r="X45" s="43"/>
      <c r="Y45" s="43"/>
      <c r="Z45" s="43">
        <v>13</v>
      </c>
      <c r="AA45" s="43"/>
      <c r="AB45" s="43"/>
      <c r="AC45" s="43"/>
      <c r="AD45" s="43"/>
      <c r="AE45" s="43"/>
    </row>
    <row r="46" spans="1:31" s="218" customFormat="1" ht="42" customHeight="1">
      <c r="A46" s="220">
        <v>1</v>
      </c>
      <c r="B46" s="221" t="s">
        <v>509</v>
      </c>
      <c r="C46" s="220">
        <v>2019</v>
      </c>
      <c r="D46" s="220"/>
      <c r="E46" s="222">
        <v>1100</v>
      </c>
      <c r="F46" s="222"/>
      <c r="G46" s="161" t="s">
        <v>218</v>
      </c>
      <c r="H46" s="161"/>
      <c r="I46" s="161" t="s">
        <v>218</v>
      </c>
      <c r="J46" s="161"/>
      <c r="K46" s="161">
        <v>1100</v>
      </c>
      <c r="L46" s="161"/>
      <c r="M46" s="186">
        <v>1100</v>
      </c>
      <c r="N46" s="186"/>
      <c r="O46" s="161">
        <v>1100</v>
      </c>
      <c r="P46" s="161"/>
      <c r="Q46" s="161" t="s">
        <v>218</v>
      </c>
      <c r="R46" s="161"/>
      <c r="S46" s="161" t="s">
        <v>218</v>
      </c>
      <c r="T46" s="161"/>
      <c r="U46" s="91" t="s">
        <v>528</v>
      </c>
      <c r="V46" s="91"/>
      <c r="W46" s="91"/>
      <c r="X46" s="91"/>
      <c r="Y46" s="91"/>
      <c r="Z46" s="91" t="s">
        <v>528</v>
      </c>
      <c r="AA46" s="91"/>
      <c r="AB46" s="91"/>
      <c r="AC46" s="91"/>
      <c r="AD46" s="91"/>
      <c r="AE46" s="91"/>
    </row>
    <row r="47" spans="1:31" s="218" customFormat="1" ht="19.5" customHeight="1">
      <c r="A47" s="173"/>
      <c r="B47" s="223"/>
      <c r="C47" s="173"/>
      <c r="D47" s="173"/>
      <c r="E47" s="161"/>
      <c r="F47" s="161"/>
      <c r="G47" s="161"/>
      <c r="H47" s="161"/>
      <c r="I47" s="161"/>
      <c r="J47" s="161"/>
      <c r="K47" s="161"/>
      <c r="L47" s="161"/>
      <c r="M47" s="186">
        <f>SUM(O47,Q47,S47)</f>
        <v>0</v>
      </c>
      <c r="N47" s="186"/>
      <c r="O47" s="161"/>
      <c r="P47" s="161"/>
      <c r="Q47" s="161"/>
      <c r="R47" s="161"/>
      <c r="S47" s="161"/>
      <c r="T47" s="161"/>
      <c r="U47" s="91"/>
      <c r="V47" s="91"/>
      <c r="W47" s="91"/>
      <c r="X47" s="91"/>
      <c r="Y47" s="91"/>
      <c r="Z47" s="192"/>
      <c r="AA47" s="192"/>
      <c r="AB47" s="192"/>
      <c r="AC47" s="192"/>
      <c r="AD47" s="192"/>
      <c r="AE47" s="192"/>
    </row>
    <row r="48" spans="1:31" s="218" customFormat="1" ht="19.5" customHeight="1">
      <c r="A48" s="173"/>
      <c r="B48" s="223"/>
      <c r="C48" s="173"/>
      <c r="D48" s="173"/>
      <c r="E48" s="161"/>
      <c r="F48" s="161"/>
      <c r="G48" s="161"/>
      <c r="H48" s="161"/>
      <c r="I48" s="161"/>
      <c r="J48" s="161"/>
      <c r="K48" s="161"/>
      <c r="L48" s="161"/>
      <c r="M48" s="186">
        <f>SUM(O48,Q48,S48)</f>
        <v>0</v>
      </c>
      <c r="N48" s="186"/>
      <c r="O48" s="161"/>
      <c r="P48" s="161"/>
      <c r="Q48" s="161"/>
      <c r="R48" s="161"/>
      <c r="S48" s="161"/>
      <c r="T48" s="161"/>
      <c r="U48" s="91"/>
      <c r="V48" s="91"/>
      <c r="W48" s="91"/>
      <c r="X48" s="91"/>
      <c r="Y48" s="91"/>
      <c r="Z48" s="192"/>
      <c r="AA48" s="192"/>
      <c r="AB48" s="192"/>
      <c r="AC48" s="192"/>
      <c r="AD48" s="192"/>
      <c r="AE48" s="192"/>
    </row>
    <row r="49" spans="1:31" s="218" customFormat="1" ht="19.5" customHeight="1">
      <c r="A49" s="173"/>
      <c r="B49" s="223"/>
      <c r="C49" s="173"/>
      <c r="D49" s="173"/>
      <c r="E49" s="161"/>
      <c r="F49" s="161"/>
      <c r="G49" s="161"/>
      <c r="H49" s="161"/>
      <c r="I49" s="161"/>
      <c r="J49" s="161"/>
      <c r="K49" s="161"/>
      <c r="L49" s="161"/>
      <c r="M49" s="186">
        <f>SUM(O49,Q49,S49)</f>
        <v>0</v>
      </c>
      <c r="N49" s="186"/>
      <c r="O49" s="161"/>
      <c r="P49" s="161"/>
      <c r="Q49" s="161"/>
      <c r="R49" s="161"/>
      <c r="S49" s="161"/>
      <c r="T49" s="161"/>
      <c r="U49" s="91"/>
      <c r="V49" s="91"/>
      <c r="W49" s="91"/>
      <c r="X49" s="91"/>
      <c r="Y49" s="91"/>
      <c r="Z49" s="192"/>
      <c r="AA49" s="192"/>
      <c r="AB49" s="192"/>
      <c r="AC49" s="192"/>
      <c r="AD49" s="192"/>
      <c r="AE49" s="192"/>
    </row>
    <row r="50" spans="1:31" s="218" customFormat="1" ht="19.5" customHeight="1">
      <c r="A50" s="173"/>
      <c r="B50" s="223"/>
      <c r="C50" s="173"/>
      <c r="D50" s="173"/>
      <c r="E50" s="161"/>
      <c r="F50" s="161"/>
      <c r="G50" s="161"/>
      <c r="H50" s="161"/>
      <c r="I50" s="161"/>
      <c r="J50" s="161"/>
      <c r="K50" s="161"/>
      <c r="L50" s="161"/>
      <c r="M50" s="186">
        <f>SUM(O50,Q50,S50)</f>
        <v>0</v>
      </c>
      <c r="N50" s="186"/>
      <c r="O50" s="161"/>
      <c r="P50" s="161"/>
      <c r="Q50" s="161"/>
      <c r="R50" s="161"/>
      <c r="S50" s="161"/>
      <c r="T50" s="161"/>
      <c r="U50" s="91"/>
      <c r="V50" s="91"/>
      <c r="W50" s="91"/>
      <c r="X50" s="91"/>
      <c r="Y50" s="91"/>
      <c r="Z50" s="192"/>
      <c r="AA50" s="192"/>
      <c r="AB50" s="192"/>
      <c r="AC50" s="192"/>
      <c r="AD50" s="192"/>
      <c r="AE50" s="192"/>
    </row>
    <row r="51" spans="1:31" s="218" customFormat="1" ht="19.5" customHeight="1">
      <c r="A51" s="173"/>
      <c r="B51" s="223"/>
      <c r="C51" s="173"/>
      <c r="D51" s="173"/>
      <c r="E51" s="161"/>
      <c r="F51" s="161"/>
      <c r="G51" s="161"/>
      <c r="H51" s="161"/>
      <c r="I51" s="161"/>
      <c r="J51" s="161"/>
      <c r="K51" s="161"/>
      <c r="L51" s="161"/>
      <c r="M51" s="186">
        <f>SUM(O51,Q51,S51)</f>
        <v>0</v>
      </c>
      <c r="N51" s="186"/>
      <c r="O51" s="161"/>
      <c r="P51" s="161"/>
      <c r="Q51" s="161"/>
      <c r="R51" s="161"/>
      <c r="S51" s="161"/>
      <c r="T51" s="161"/>
      <c r="U51" s="91"/>
      <c r="V51" s="91"/>
      <c r="W51" s="91"/>
      <c r="X51" s="91"/>
      <c r="Y51" s="91"/>
      <c r="Z51" s="192"/>
      <c r="AA51" s="192"/>
      <c r="AB51" s="192"/>
      <c r="AC51" s="192"/>
      <c r="AD51" s="192"/>
      <c r="AE51" s="192"/>
    </row>
    <row r="52" spans="1:31" s="218" customFormat="1" ht="19.5" customHeight="1">
      <c r="A52" s="173"/>
      <c r="B52" s="223"/>
      <c r="C52" s="173"/>
      <c r="D52" s="173"/>
      <c r="E52" s="161"/>
      <c r="F52" s="161"/>
      <c r="G52" s="161"/>
      <c r="H52" s="161"/>
      <c r="I52" s="161"/>
      <c r="J52" s="161"/>
      <c r="K52" s="161"/>
      <c r="L52" s="161"/>
      <c r="M52" s="186">
        <f>SUM(O52,Q52,S52)</f>
        <v>0</v>
      </c>
      <c r="N52" s="186"/>
      <c r="O52" s="161"/>
      <c r="P52" s="161"/>
      <c r="Q52" s="161"/>
      <c r="R52" s="161"/>
      <c r="S52" s="161"/>
      <c r="T52" s="161"/>
      <c r="U52" s="91"/>
      <c r="V52" s="91"/>
      <c r="W52" s="91"/>
      <c r="X52" s="91"/>
      <c r="Y52" s="91"/>
      <c r="Z52" s="192"/>
      <c r="AA52" s="192"/>
      <c r="AB52" s="192"/>
      <c r="AC52" s="192"/>
      <c r="AD52" s="192"/>
      <c r="AE52" s="192"/>
    </row>
    <row r="53" spans="1:31" s="218" customFormat="1" ht="19.5" customHeight="1">
      <c r="A53" s="89" t="s">
        <v>292</v>
      </c>
      <c r="B53" s="89"/>
      <c r="C53" s="89"/>
      <c r="D53" s="89"/>
      <c r="E53" s="159">
        <f>SUM(E46:E52)</f>
        <v>1100</v>
      </c>
      <c r="F53" s="159"/>
      <c r="G53" s="159">
        <f>SUM(G46:G52)</f>
        <v>0</v>
      </c>
      <c r="H53" s="159"/>
      <c r="I53" s="159">
        <f>SUM(I46:I52)</f>
        <v>0</v>
      </c>
      <c r="J53" s="159"/>
      <c r="K53" s="159">
        <f>SUM(K46:K52)</f>
        <v>1100</v>
      </c>
      <c r="L53" s="159"/>
      <c r="M53" s="159">
        <f>SUM(M46:M52)</f>
        <v>1100</v>
      </c>
      <c r="N53" s="159"/>
      <c r="O53" s="159">
        <f>SUM(O46:O52)</f>
        <v>1100</v>
      </c>
      <c r="P53" s="159"/>
      <c r="Q53" s="159">
        <f>SUM(Q46:Q52)</f>
        <v>0</v>
      </c>
      <c r="R53" s="159"/>
      <c r="S53" s="159">
        <f>SUM(S46:S52)</f>
        <v>0</v>
      </c>
      <c r="T53" s="159"/>
      <c r="U53" s="90"/>
      <c r="V53" s="90"/>
      <c r="W53" s="90"/>
      <c r="X53" s="90"/>
      <c r="Y53" s="90"/>
      <c r="Z53" s="224"/>
      <c r="AA53" s="224"/>
      <c r="AB53" s="224"/>
      <c r="AC53" s="224"/>
      <c r="AD53" s="224"/>
      <c r="AE53" s="224"/>
    </row>
    <row r="54" spans="1:21" ht="19.5" customHeight="1">
      <c r="A54" s="185"/>
      <c r="B54" s="185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</row>
    <row r="55" spans="1:21" ht="19.5" customHeight="1">
      <c r="A55" s="185"/>
      <c r="B55" s="185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</row>
    <row r="56" spans="3:11" s="10" customFormat="1" ht="19.5" customHeight="1">
      <c r="C56" s="189"/>
      <c r="D56" s="189"/>
      <c r="E56" s="189"/>
      <c r="F56" s="189"/>
      <c r="G56" s="189"/>
      <c r="H56" s="189"/>
      <c r="I56" s="189"/>
      <c r="J56" s="189"/>
      <c r="K56" s="189"/>
    </row>
    <row r="57" spans="2:26" s="225" customFormat="1" ht="19.5" customHeight="1">
      <c r="B57" s="102" t="s">
        <v>529</v>
      </c>
      <c r="C57" s="102"/>
      <c r="D57" s="102"/>
      <c r="E57" s="102"/>
      <c r="F57" s="102"/>
      <c r="G57" s="226"/>
      <c r="H57" s="226"/>
      <c r="I57" s="226"/>
      <c r="J57" s="226"/>
      <c r="K57" s="226"/>
      <c r="L57" s="226" t="s">
        <v>530</v>
      </c>
      <c r="M57" s="226"/>
      <c r="N57" s="226"/>
      <c r="O57" s="226"/>
      <c r="P57" s="226"/>
      <c r="Q57" s="227"/>
      <c r="R57" s="227"/>
      <c r="S57" s="227"/>
      <c r="T57" s="227"/>
      <c r="U57" s="227"/>
      <c r="V57" s="25" t="s">
        <v>531</v>
      </c>
      <c r="W57" s="25"/>
      <c r="X57" s="25"/>
      <c r="Y57" s="25"/>
      <c r="Z57" s="25"/>
    </row>
    <row r="58" spans="2:26" s="10" customFormat="1" ht="19.5" customHeight="1">
      <c r="B58" s="228"/>
      <c r="C58" s="10" t="s">
        <v>169</v>
      </c>
      <c r="E58" s="13"/>
      <c r="F58" s="13"/>
      <c r="G58" s="13"/>
      <c r="H58" s="13"/>
      <c r="I58" s="13"/>
      <c r="J58" s="13"/>
      <c r="K58" s="13"/>
      <c r="M58" s="228"/>
      <c r="N58" s="2" t="s">
        <v>170</v>
      </c>
      <c r="O58" s="228"/>
      <c r="Q58" s="13"/>
      <c r="R58" s="13"/>
      <c r="S58" s="13"/>
      <c r="V58" s="2" t="s">
        <v>532</v>
      </c>
      <c r="W58" s="2"/>
      <c r="X58" s="2"/>
      <c r="Y58" s="2"/>
      <c r="Z58" s="2"/>
    </row>
    <row r="59" spans="2:21" ht="19.5" customHeight="1">
      <c r="B59" s="229"/>
      <c r="C59" s="229"/>
      <c r="D59" s="229"/>
      <c r="E59" s="229"/>
      <c r="F59" s="229"/>
      <c r="G59" s="229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29"/>
      <c r="U59" s="229"/>
    </row>
    <row r="60" spans="2:21" ht="19.5" customHeight="1"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</row>
    <row r="61" spans="2:21" ht="12.75"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</row>
    <row r="62" s="231" customFormat="1" ht="18.75" customHeight="1">
      <c r="A62" s="231" t="s">
        <v>533</v>
      </c>
    </row>
    <row r="65" ht="12.75">
      <c r="B65" s="232"/>
    </row>
    <row r="66" ht="12.75">
      <c r="B66" s="232"/>
    </row>
    <row r="67" ht="12.75">
      <c r="B67" s="232"/>
    </row>
    <row r="68" ht="12.75">
      <c r="B68" s="232"/>
    </row>
    <row r="69" ht="12.75">
      <c r="B69" s="232"/>
    </row>
    <row r="70" ht="12.75">
      <c r="B70" s="232"/>
    </row>
    <row r="71" ht="12.75">
      <c r="B71" s="232"/>
    </row>
  </sheetData>
  <sheetProtection selectLockedCells="1" selectUnlockedCells="1"/>
  <mergeCells count="253">
    <mergeCell ref="AB1:AE1"/>
    <mergeCell ref="A4:A5"/>
    <mergeCell ref="B4:B5"/>
    <mergeCell ref="C4:F5"/>
    <mergeCell ref="G4:M5"/>
    <mergeCell ref="N4:Y4"/>
    <mergeCell ref="Z4:AB5"/>
    <mergeCell ref="AC4:AE5"/>
    <mergeCell ref="N5:Q5"/>
    <mergeCell ref="R5:U5"/>
    <mergeCell ref="V5:Y5"/>
    <mergeCell ref="C6:F6"/>
    <mergeCell ref="G6:M6"/>
    <mergeCell ref="N6:Q6"/>
    <mergeCell ref="R6:U6"/>
    <mergeCell ref="V6:Y6"/>
    <mergeCell ref="Z6:AB6"/>
    <mergeCell ref="AC6:AE6"/>
    <mergeCell ref="C7:F7"/>
    <mergeCell ref="G7:M7"/>
    <mergeCell ref="N7:Q7"/>
    <mergeCell ref="R7:U7"/>
    <mergeCell ref="V7:Y7"/>
    <mergeCell ref="Z7:AB7"/>
    <mergeCell ref="AC7:AE7"/>
    <mergeCell ref="C8:F8"/>
    <mergeCell ref="G8:M8"/>
    <mergeCell ref="N8:Q8"/>
    <mergeCell ref="R8:U8"/>
    <mergeCell ref="V8:Y8"/>
    <mergeCell ref="Z8:AB8"/>
    <mergeCell ref="AC8:AE8"/>
    <mergeCell ref="C9:F9"/>
    <mergeCell ref="G9:M9"/>
    <mergeCell ref="N9:Q9"/>
    <mergeCell ref="R9:U9"/>
    <mergeCell ref="V9:Y9"/>
    <mergeCell ref="Z9:AB9"/>
    <mergeCell ref="AC9:AE9"/>
    <mergeCell ref="C10:F10"/>
    <mergeCell ref="G10:M10"/>
    <mergeCell ref="N10:Q10"/>
    <mergeCell ref="R10:U10"/>
    <mergeCell ref="V10:Y10"/>
    <mergeCell ref="Z10:AB10"/>
    <mergeCell ref="AC10:AE10"/>
    <mergeCell ref="A11:M11"/>
    <mergeCell ref="N11:Q11"/>
    <mergeCell ref="R11:U11"/>
    <mergeCell ref="V11:Y11"/>
    <mergeCell ref="Z11:AB11"/>
    <mergeCell ref="AC11:AE11"/>
    <mergeCell ref="A15:A17"/>
    <mergeCell ref="B15:B17"/>
    <mergeCell ref="C15:F17"/>
    <mergeCell ref="G15:M17"/>
    <mergeCell ref="N15:P17"/>
    <mergeCell ref="Q15:Y15"/>
    <mergeCell ref="Z15:AB17"/>
    <mergeCell ref="AC15:AE17"/>
    <mergeCell ref="Q16:S17"/>
    <mergeCell ref="T16:V17"/>
    <mergeCell ref="W16:Y17"/>
    <mergeCell ref="C18:F18"/>
    <mergeCell ref="G18:M18"/>
    <mergeCell ref="N18:P18"/>
    <mergeCell ref="Q18:S18"/>
    <mergeCell ref="T18:V18"/>
    <mergeCell ref="W18:Y18"/>
    <mergeCell ref="Z18:AB18"/>
    <mergeCell ref="AC18:AE18"/>
    <mergeCell ref="C19:F19"/>
    <mergeCell ref="G19:M19"/>
    <mergeCell ref="N19:P19"/>
    <mergeCell ref="Q19:S19"/>
    <mergeCell ref="T19:V19"/>
    <mergeCell ref="W19:Y19"/>
    <mergeCell ref="Z19:AB19"/>
    <mergeCell ref="AC19:AE19"/>
    <mergeCell ref="C20:F20"/>
    <mergeCell ref="G20:M20"/>
    <mergeCell ref="N20:P20"/>
    <mergeCell ref="Q20:S20"/>
    <mergeCell ref="T20:V20"/>
    <mergeCell ref="W20:Y20"/>
    <mergeCell ref="Z20:AB20"/>
    <mergeCell ref="AC20:AE20"/>
    <mergeCell ref="C21:F21"/>
    <mergeCell ref="G21:M21"/>
    <mergeCell ref="N21:P21"/>
    <mergeCell ref="Q21:S21"/>
    <mergeCell ref="T21:V21"/>
    <mergeCell ref="W21:Y21"/>
    <mergeCell ref="Z21:AB21"/>
    <mergeCell ref="AC21:AE21"/>
    <mergeCell ref="C22:F22"/>
    <mergeCell ref="G22:M22"/>
    <mergeCell ref="N22:P22"/>
    <mergeCell ref="Q22:S22"/>
    <mergeCell ref="T22:V22"/>
    <mergeCell ref="W22:Y22"/>
    <mergeCell ref="Z22:AB22"/>
    <mergeCell ref="AC22:AE22"/>
    <mergeCell ref="A23:M23"/>
    <mergeCell ref="N23:P23"/>
    <mergeCell ref="Q23:S23"/>
    <mergeCell ref="T23:V23"/>
    <mergeCell ref="W23:Y23"/>
    <mergeCell ref="Z23:AB23"/>
    <mergeCell ref="AC23:AE23"/>
    <mergeCell ref="A28:A30"/>
    <mergeCell ref="B28:F30"/>
    <mergeCell ref="G28:K28"/>
    <mergeCell ref="L28:P28"/>
    <mergeCell ref="Q28:U28"/>
    <mergeCell ref="V28:Z28"/>
    <mergeCell ref="AA28:AE28"/>
    <mergeCell ref="G29:G30"/>
    <mergeCell ref="H29:K29"/>
    <mergeCell ref="L29:L30"/>
    <mergeCell ref="M29:P29"/>
    <mergeCell ref="Q29:Q30"/>
    <mergeCell ref="R29:U29"/>
    <mergeCell ref="V29:V30"/>
    <mergeCell ref="W29:Z29"/>
    <mergeCell ref="AA29:AA30"/>
    <mergeCell ref="AB29:AE29"/>
    <mergeCell ref="B31:F31"/>
    <mergeCell ref="B32:F32"/>
    <mergeCell ref="B33:F33"/>
    <mergeCell ref="B34:F34"/>
    <mergeCell ref="B35:F35"/>
    <mergeCell ref="A36:F36"/>
    <mergeCell ref="A37:F37"/>
    <mergeCell ref="A42:A44"/>
    <mergeCell ref="B42:B44"/>
    <mergeCell ref="C42:D44"/>
    <mergeCell ref="E42:F44"/>
    <mergeCell ref="G42:H44"/>
    <mergeCell ref="I42:J44"/>
    <mergeCell ref="K42:T42"/>
    <mergeCell ref="U42:Y44"/>
    <mergeCell ref="Z42:AE44"/>
    <mergeCell ref="K43:L44"/>
    <mergeCell ref="M43:N44"/>
    <mergeCell ref="O43:T43"/>
    <mergeCell ref="O44:P44"/>
    <mergeCell ref="Q44:R44"/>
    <mergeCell ref="S44:T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Y45"/>
    <mergeCell ref="Z45:AE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Y46"/>
    <mergeCell ref="Z46:AE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Y47"/>
    <mergeCell ref="Z47:AE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Y48"/>
    <mergeCell ref="Z48:AE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Y49"/>
    <mergeCell ref="Z49:AE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Y50"/>
    <mergeCell ref="Z50:AE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Y51"/>
    <mergeCell ref="Z51:AE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Y52"/>
    <mergeCell ref="Z52:AE52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Y53"/>
    <mergeCell ref="Z53:AE53"/>
    <mergeCell ref="B57:F57"/>
    <mergeCell ref="L57:P57"/>
    <mergeCell ref="V57:Z57"/>
    <mergeCell ref="V58:Z58"/>
    <mergeCell ref="A62:IV62"/>
  </mergeCells>
  <printOptions/>
  <pageMargins left="1.18125" right="0.39375" top="0.7875" bottom="0.7875" header="0.4722222222222222" footer="0.5118055555555555"/>
  <pageSetup horizontalDpi="300" verticalDpi="300" orientation="landscape" paperSize="9" scale="35"/>
  <headerFooter alignWithMargins="0">
    <oddHeader>&amp;C&amp;"Times New Roman,Обычный"&amp;14 15&amp;R&amp;"Times New Roman,Обычный"&amp;14Продовження додатка 1
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Юзер Юзерович</cp:lastModifiedBy>
  <cp:lastPrinted>2019-08-05T10:21:54Z</cp:lastPrinted>
  <dcterms:created xsi:type="dcterms:W3CDTF">2003-03-13T16:00:22Z</dcterms:created>
  <dcterms:modified xsi:type="dcterms:W3CDTF">2019-08-05T10:54:08Z</dcterms:modified>
  <cp:category/>
  <cp:version/>
  <cp:contentType/>
  <cp:contentStatus/>
  <cp:revision>103</cp:revision>
</cp:coreProperties>
</file>