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26" activeTab="0"/>
  </bookViews>
  <sheets>
    <sheet name="Осн. фін. пок." sheetId="1" r:id="rId1"/>
    <sheet name="I. Фін результат" sheetId="2" r:id="rId2"/>
    <sheet name="ІІ. Розр. з бюджетом" sheetId="3" r:id="rId3"/>
    <sheet name="ІІІ. Рух грош. коштів" sheetId="4" r:id="rId4"/>
    <sheet name="IV. Кап. інвестиції" sheetId="5" r:id="rId5"/>
    <sheet name=" V. Коефіцієнти" sheetId="6" r:id="rId6"/>
    <sheet name="6.1. Інша інфо_1" sheetId="7" r:id="rId7"/>
    <sheet name="6.2. Інша інфо_2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xlnm.Print_Area" localSheetId="5">' V. Коефіцієнти'!$A$1:$H$28</definedName>
    <definedName name="_xlnm.Print_Titles" localSheetId="5">' V. Коефіцієнти'!$5:$5</definedName>
    <definedName name="_xlnm.Print_Area" localSheetId="6">'6.1. Інша інфо_1'!$A$1:$O$75</definedName>
    <definedName name="_xlnm.Print_Area" localSheetId="7">'6.2. Інша інфо_2'!$A$1:$AF$60</definedName>
    <definedName name="_xlnm.Print_Area" localSheetId="1">'I. Фін результат'!$A$1:$I$140</definedName>
    <definedName name="_xlnm.Print_Titles" localSheetId="1">'I. Фін результат'!$3:$5</definedName>
    <definedName name="_xlnm.Print_Area" localSheetId="4">'IV. Кап. інвестиції'!$A$1:$H$17</definedName>
    <definedName name="_xlnm.Print_Area" localSheetId="2">'ІІ. Розр. з бюджетом'!$A$1:$H$50</definedName>
    <definedName name="_xlnm.Print_Titles" localSheetId="2">'ІІ. Розр. з бюджетом'!$3:$5</definedName>
    <definedName name="_xlnm.Print_Area" localSheetId="3">'ІІІ. Рух грош. коштів'!$A$1:$H$75</definedName>
    <definedName name="_xlnm.Print_Titles" localSheetId="3">'ІІІ. Рух грош. коштів'!$3:$5</definedName>
    <definedName name="_xlnm.Print_Area" localSheetId="0">'Осн. фін. пок.'!$A$1:$H$172</definedName>
    <definedName name="_xlnm.Print_Titles" localSheetId="0">'Осн. фін. пок.'!$30:$32</definedName>
    <definedName name="__123Graph_XGRAPH3">'[1]GDP'!#REF!</definedName>
    <definedName name="aa">('[2]1993'!$1:$3,'[2]1993'!$A:$A)</definedName>
    <definedName name="ad">'[3]МТР Газ України'!$B$1</definedName>
    <definedName name="as">'[4]МТР Газ України'!$B$1</definedName>
    <definedName name="asdf">'[5]Inform'!$E$6</definedName>
    <definedName name="asdfg">'[5]Inform'!$F$2</definedName>
    <definedName name="BuiltIn_Print_Area___1___1">#REF!</definedName>
    <definedName name="ClDate">'[7]Inform'!$E$6</definedName>
    <definedName name="ClDate_21">'[8]Inform'!$E$6</definedName>
    <definedName name="ClDate_25">'[8]Inform'!$E$6</definedName>
    <definedName name="ClDate_6">'[9]Inform'!$E$6</definedName>
    <definedName name="CompName">'[7]Inform'!$F$2</definedName>
    <definedName name="CompName_21">'[8]Inform'!$F$2</definedName>
    <definedName name="CompName_25">'[8]Inform'!$F$2</definedName>
    <definedName name="CompName_6">'[9]Inform'!$F$2</definedName>
    <definedName name="CompNameE">'[7]Inform'!$G$2</definedName>
    <definedName name="CompNameE_21">'[8]Inform'!$G$2</definedName>
    <definedName name="CompNameE_25">'[8]Inform'!$G$2</definedName>
    <definedName name="CompNameE_6">'[9]Inform'!$G$2</definedName>
    <definedName name="Cost_Category_National_ID">#REF!</definedName>
    <definedName name="Cе511">#REF!</definedName>
    <definedName name="d">'[10]МТР Газ України'!$B$4</definedName>
    <definedName name="dCPIb">'[11]попер_роз'!#REF!</definedName>
    <definedName name="dPPIb">'[11]попер_роз'!#REF!</definedName>
    <definedName name="ds">'[12]7  Інші витрати'!#REF!</definedName>
    <definedName name="Fact_Type_ID">#REF!</definedName>
    <definedName name="G">'[13]МТР Газ України'!$B$1</definedName>
    <definedName name="ij1sssss">'[14]7  Інші витрати'!#REF!</definedName>
    <definedName name="LastItem">'[15]Лист1'!$A$1</definedName>
    <definedName name="Load">'[16]МТР Газ України'!$B$4</definedName>
    <definedName name="Load_ID">'[17]МТР Газ України'!$B$4</definedName>
    <definedName name="Load_ID_10">'[18]7  Інші витрати'!#REF!</definedName>
    <definedName name="Load_ID_11">'[19]МТР Газ України'!$B$4</definedName>
    <definedName name="Load_ID_12">'[19]МТР Газ України'!$B$4</definedName>
    <definedName name="Load_ID_13">'[19]МТР Газ України'!$B$4</definedName>
    <definedName name="Load_ID_14">'[19]МТР Газ України'!$B$4</definedName>
    <definedName name="Load_ID_15">'[19]МТР Газ України'!$B$4</definedName>
    <definedName name="Load_ID_16">'[19]МТР Газ України'!$B$4</definedName>
    <definedName name="Load_ID_17">'[19]МТР Газ України'!$B$4</definedName>
    <definedName name="Load_ID_18">'[20]МТР Газ України'!$B$4</definedName>
    <definedName name="Load_ID_19">'[21]МТР Газ України'!$B$4</definedName>
    <definedName name="Load_ID_20">'[20]МТР Газ України'!$B$4</definedName>
    <definedName name="Load_ID_200">'[16]МТР Газ України'!$B$4</definedName>
    <definedName name="Load_ID_21">'[22]МТР Газ України'!$B$4</definedName>
    <definedName name="Load_ID_23">'[21]МТР Газ України'!$B$4</definedName>
    <definedName name="Load_ID_25">'[22]МТР Газ України'!$B$4</definedName>
    <definedName name="Load_ID_542">'[23]МТР Газ України'!$B$4</definedName>
    <definedName name="Load_ID_6">'[19]МТР Газ України'!$B$4</definedName>
    <definedName name="OpDate">'[7]Inform'!$E$5</definedName>
    <definedName name="OpDate_21">'[8]Inform'!$E$5</definedName>
    <definedName name="OpDate_25">'[8]Inform'!$E$5</definedName>
    <definedName name="OpDate_6">'[9]Inform'!$E$5</definedName>
    <definedName name="QR">'[24]Inform'!$E$5</definedName>
    <definedName name="qw">'[5]Inform'!$E$5</definedName>
    <definedName name="qwert">'[5]Inform'!$G$2</definedName>
    <definedName name="qwerty">'[4]МТР Газ України'!$B$4</definedName>
    <definedName name="ShowFil">ShowFil</definedName>
    <definedName name="SU_ID">#REF!</definedName>
    <definedName name="Time_ID">'[17]МТР Газ України'!$B$1</definedName>
    <definedName name="Time_ID_10">'[18]7  Інші витрати'!#REF!</definedName>
    <definedName name="Time_ID_11">'[19]МТР Газ України'!$B$1</definedName>
    <definedName name="Time_ID_12">'[19]МТР Газ України'!$B$1</definedName>
    <definedName name="Time_ID_13">'[19]МТР Газ України'!$B$1</definedName>
    <definedName name="Time_ID_14">'[19]МТР Газ України'!$B$1</definedName>
    <definedName name="Time_ID_15">'[19]МТР Газ України'!$B$1</definedName>
    <definedName name="Time_ID_16">'[19]МТР Газ України'!$B$1</definedName>
    <definedName name="Time_ID_17">'[19]МТР Газ України'!$B$1</definedName>
    <definedName name="Time_ID_18">'[20]МТР Газ України'!$B$1</definedName>
    <definedName name="Time_ID_19">'[21]МТР Газ України'!$B$1</definedName>
    <definedName name="Time_ID_20">'[20]МТР Газ України'!$B$1</definedName>
    <definedName name="Time_ID_21">'[22]МТР Газ України'!$B$1</definedName>
    <definedName name="Time_ID_23">'[21]МТР Газ України'!$B$1</definedName>
    <definedName name="Time_ID_25">'[22]МТР Газ України'!$B$1</definedName>
    <definedName name="Time_ID_6">'[19]МТР Газ України'!$B$1</definedName>
    <definedName name="Time_ID0">'[17]МТР Газ України'!$F$1</definedName>
    <definedName name="Time_ID0_10">'[18]7  Інші витрати'!#REF!</definedName>
    <definedName name="Time_ID0_11">'[19]МТР Газ України'!$F$1</definedName>
    <definedName name="Time_ID0_12">'[19]МТР Газ України'!$F$1</definedName>
    <definedName name="Time_ID0_13">'[19]МТР Газ України'!$F$1</definedName>
    <definedName name="Time_ID0_14">'[19]МТР Газ України'!$F$1</definedName>
    <definedName name="Time_ID0_15">'[19]МТР Газ України'!$F$1</definedName>
    <definedName name="Time_ID0_16">'[19]МТР Газ України'!$F$1</definedName>
    <definedName name="Time_ID0_17">'[19]МТР Газ України'!$F$1</definedName>
    <definedName name="Time_ID0_18">'[20]МТР Газ України'!$F$1</definedName>
    <definedName name="Time_ID0_19">'[21]МТР Газ України'!$F$1</definedName>
    <definedName name="Time_ID0_20">'[20]МТР Газ України'!$F$1</definedName>
    <definedName name="Time_ID0_21">'[22]МТР Газ України'!$F$1</definedName>
    <definedName name="Time_ID0_23">'[21]МТР Газ України'!$F$1</definedName>
    <definedName name="Time_ID0_25">'[22]МТР Газ України'!$F$1</definedName>
    <definedName name="Time_ID0_6">'[19]МТР Газ України'!$F$1</definedName>
    <definedName name="ttttttt">#REF!</definedName>
    <definedName name="Unit">'[7]Inform'!$E$38</definedName>
    <definedName name="Unit_21">'[8]Inform'!$E$38</definedName>
    <definedName name="Unit_25">'[8]Inform'!$E$38</definedName>
    <definedName name="Unit_6">'[9]Inform'!$E$38</definedName>
    <definedName name="WQER">'[25]МТР Газ України'!$B$4</definedName>
    <definedName name="wr">'[25]МТР Газ України'!$B$4</definedName>
    <definedName name="yyyy">#REF!</definedName>
    <definedName name="zx">'[4]МТР Газ України'!$F$1</definedName>
    <definedName name="zxc">'[5]Inform'!$E$38</definedName>
    <definedName name="а">'[14]7  Інші витрати'!#REF!</definedName>
    <definedName name="ав">#REF!</definedName>
    <definedName name="аен">'[25]МТР Газ України'!$B$4</definedName>
    <definedName name="Excel_BuiltIn_Database">'[26]Ener '!$A$1:$G$2645</definedName>
    <definedName name="в">'[27]МТР Газ України'!$F$1</definedName>
    <definedName name="ватт">'[28]БАЗА  '!#REF!</definedName>
    <definedName name="Д">'[16]МТР Газ України'!$B$4</definedName>
    <definedName name="е">#REF!</definedName>
    <definedName name="є">#REF!</definedName>
    <definedName name="Заголовки_для_печати_МИ">('[29]1993'!$1:$3,'[29]1993'!$A:$A)</definedName>
    <definedName name="і">'[30]Inform'!$F$2</definedName>
    <definedName name="ів">#REF!</definedName>
    <definedName name="ів___0">#REF!</definedName>
    <definedName name="ів_22">#REF!</definedName>
    <definedName name="ів_26">#REF!</definedName>
    <definedName name="іваіа">'[31]7  Інші витрати'!#REF!</definedName>
    <definedName name="іваф">#REF!</definedName>
    <definedName name="івів">'[13]МТР Газ України'!$B$1</definedName>
    <definedName name="іцу">'[24]Inform'!$G$2</definedName>
    <definedName name="йуц">#REF!</definedName>
    <definedName name="йцу">#REF!</definedName>
    <definedName name="йцуйй">#REF!</definedName>
    <definedName name="йцукц">'[31]7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п">'[14]7  Інші витрати'!#REF!</definedName>
    <definedName name="пдв">'[16]МТР Газ України'!$B$4</definedName>
    <definedName name="пдв_утг">'[16]МТР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'[32]Inform'!$E$6</definedName>
    <definedName name="р">#REF!</definedName>
    <definedName name="т">'[33]Inform'!$E$6</definedName>
    <definedName name="тариф">'[34]Inform'!$G$2</definedName>
    <definedName name="уйцукйцуйу">#REF!</definedName>
    <definedName name="уке">'[35]Inform'!$G$2</definedName>
    <definedName name="УТГ">'[16]МТР Газ України'!$B$4</definedName>
    <definedName name="фів">'[25]МТР Газ України'!$B$4</definedName>
    <definedName name="фіваіф">'[31]7  Інші витрати'!#REF!</definedName>
    <definedName name="фф">'[27]МТР Газ України'!$F$1</definedName>
    <definedName name="ц">'[14]7  Інші витрати'!#REF!</definedName>
    <definedName name="ччч">'[36]БАЗА  '!#REF!</definedName>
    <definedName name="ш">#REF!</definedName>
    <definedName name="Excel_BuiltIn_Print_Area_8">'Осн. фін. пок.'!$F$1</definedName>
  </definedNames>
  <calcPr fullCalcOnLoad="1"/>
</workbook>
</file>

<file path=xl/sharedStrings.xml><?xml version="1.0" encoding="utf-8"?>
<sst xmlns="http://schemas.openxmlformats.org/spreadsheetml/2006/main" count="827" uniqueCount="527">
  <si>
    <t>Додаток 2</t>
  </si>
  <si>
    <t xml:space="preserve">до Порядку складання, затвердження та контролю виконання </t>
  </si>
  <si>
    <t>фінансових планів комунальних підприємств, господарських</t>
  </si>
  <si>
    <t>товариств, у статутному капіталі яких більше 50 відсотків</t>
  </si>
  <si>
    <t>належить Чорноморскій територіальній громаді</t>
  </si>
  <si>
    <t>Рік</t>
  </si>
  <si>
    <t>Коди</t>
  </si>
  <si>
    <t xml:space="preserve">Підприємство  </t>
  </si>
  <si>
    <t>КП «Чорноморськводоканал»</t>
  </si>
  <si>
    <t xml:space="preserve">за ЄДРПОУ </t>
  </si>
  <si>
    <t xml:space="preserve">Організаційно-правова форма </t>
  </si>
  <si>
    <t>Комунальне підприємство</t>
  </si>
  <si>
    <t>за КОПФГ</t>
  </si>
  <si>
    <t>Територія</t>
  </si>
  <si>
    <t xml:space="preserve">Одеська область </t>
  </si>
  <si>
    <t>за КОАТУУ</t>
  </si>
  <si>
    <r>
      <t xml:space="preserve">Орган державного управління  </t>
    </r>
    <r>
      <rPr>
        <b/>
        <i/>
        <sz val="14"/>
        <rFont val="Times New Roman"/>
        <family val="1"/>
      </rPr>
      <t xml:space="preserve"> </t>
    </r>
  </si>
  <si>
    <t>Виконком Чорноморської міської ради</t>
  </si>
  <si>
    <t>за СПОДУ</t>
  </si>
  <si>
    <t xml:space="preserve">Галузь     </t>
  </si>
  <si>
    <t>комунальне водопостачання та водовідведення</t>
  </si>
  <si>
    <t>за ЗКГНГ</t>
  </si>
  <si>
    <t xml:space="preserve">Вид економічної діяльності    </t>
  </si>
  <si>
    <t xml:space="preserve">централізоване водопостачання та водовідведння </t>
  </si>
  <si>
    <t xml:space="preserve">за  КВЕД  </t>
  </si>
  <si>
    <t>36.00   37.00</t>
  </si>
  <si>
    <t>Одиниця виміру, тис. грн</t>
  </si>
  <si>
    <t>тис.грн.</t>
  </si>
  <si>
    <t>Стандарти звітності П(с)БОУ</t>
  </si>
  <si>
    <t>v</t>
  </si>
  <si>
    <t>Форма власності</t>
  </si>
  <si>
    <t>комунальна</t>
  </si>
  <si>
    <t>Стандарти звітності МСФЗ</t>
  </si>
  <si>
    <t>Середньооблікова кількість штатних працівників</t>
  </si>
  <si>
    <t>190 чол.</t>
  </si>
  <si>
    <t xml:space="preserve">Місцезнаходження  </t>
  </si>
  <si>
    <t>м.Чорноморськ, проспект Миру, 41 А</t>
  </si>
  <si>
    <t xml:space="preserve">Телефон </t>
  </si>
  <si>
    <t>6-31-16                5-03-07</t>
  </si>
  <si>
    <t xml:space="preserve">Прізвище та ініціали керівника  </t>
  </si>
  <si>
    <t>Бондаренко Володимир Григорович</t>
  </si>
  <si>
    <t>ЗВІТ</t>
  </si>
  <si>
    <t xml:space="preserve">ПРО ВИКОНАННЯ ФІНАНСОВОГО ПЛАНУ ПІДПРИЄМСТВА </t>
  </si>
  <si>
    <t>за__I__КВАРТАЛ 2019 РОКУ__</t>
  </si>
  <si>
    <t>(квартал, рік)</t>
  </si>
  <si>
    <t>Основні фінансові показники</t>
  </si>
  <si>
    <t>Найменування показника</t>
  </si>
  <si>
    <t xml:space="preserve">Код рядка </t>
  </si>
  <si>
    <t>Факт наростаючим підсумком з початку року</t>
  </si>
  <si>
    <t>Звітний період (квартал, рік)</t>
  </si>
  <si>
    <t>минулий рік</t>
  </si>
  <si>
    <t>поточний рік</t>
  </si>
  <si>
    <t xml:space="preserve">план </t>
  </si>
  <si>
    <t>факт</t>
  </si>
  <si>
    <t>відхилення,  +/–</t>
  </si>
  <si>
    <t>виконання, %</t>
  </si>
  <si>
    <t>І. Формування фінансових результатів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</si>
  <si>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</si>
  <si>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</si>
  <si>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Валовий прибуток/збиток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</si>
  <si>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</si>
  <si>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</si>
  <si>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</si>
  <si>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</si>
  <si>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</si>
  <si>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</si>
  <si>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збут</t>
  </si>
  <si>
    <t>Інші операційні доходи, у тому числі:</t>
  </si>
  <si>
    <t>курсові різниці</t>
  </si>
  <si>
    <t>нетипові операційні доходи</t>
  </si>
  <si>
    <t>Інші операційні витрати, у тому числі:</t>
  </si>
  <si>
    <t>нетипові операційні витрати</t>
  </si>
  <si>
    <t>Фінансовий результат від операційної діяльності</t>
  </si>
  <si>
    <t>EBITDA</t>
  </si>
  <si>
    <t>Рентабельність EBITDA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</si>
  <si>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</si>
  <si>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</si>
  <si>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</si>
  <si>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</si>
  <si>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доходи, усього, у тому числі:</t>
  </si>
  <si>
    <t>Інші витрати, усього, у тому числі: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</si>
  <si>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</si>
  <si>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</si>
  <si>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</si>
  <si>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</si>
  <si>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</si>
  <si>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Чистий фінансовий результат</t>
  </si>
  <si>
    <t xml:space="preserve">Прибуток </t>
  </si>
  <si>
    <t>Збиток</t>
  </si>
  <si>
    <t>Усього доходів</t>
  </si>
  <si>
    <t>Усього витрат</t>
  </si>
  <si>
    <t>Неконтрольована частка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</si>
  <si>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</si>
  <si>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</si>
  <si>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</si>
  <si>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</si>
  <si>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Витрати на оплату праці</t>
  </si>
  <si>
    <t>Відрахування на соціальні заходи</t>
  </si>
  <si>
    <t>Амортизація</t>
  </si>
  <si>
    <t>Інші операційні витрати</t>
  </si>
  <si>
    <t>Усього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</si>
  <si>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</si>
  <si>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</si>
  <si>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</si>
  <si>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</si>
  <si>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державними унітарними підприємствами та їх об'єднаннями до державного бюджету</t>
  </si>
  <si>
    <t>господарськими товариствами, у статутному капіталі яких більше 50 відсотків акцій (часток, паїв) належать державі, на виплату дивідендів</t>
  </si>
  <si>
    <t>у тому числі на державну частку</t>
  </si>
  <si>
    <t>2012/1</t>
  </si>
  <si>
    <t>Перенесено з додаткового капіталу</t>
  </si>
  <si>
    <t>Розвиток виробництва</t>
  </si>
  <si>
    <t>Резервний фонд</t>
  </si>
  <si>
    <t>Інші фонди</t>
  </si>
  <si>
    <t>Інші цілі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</si>
  <si>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</si>
  <si>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</si>
  <si>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</si>
  <si>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</si>
  <si>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</si>
  <si>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</si>
  <si>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акцизний податок</t>
  </si>
  <si>
    <t>відрахування частини чистого прибутку державними унітарними підприємствами та їх об'єднаннями</t>
  </si>
  <si>
    <t>рентна плата за транспортування</t>
  </si>
  <si>
    <t>рентна плата за користування надрами</t>
  </si>
  <si>
    <t>Сплата податків та зборів до місцевих бюджетів (податкові платежі)</t>
  </si>
  <si>
    <t>Інші податки, збори та платежі на користь держави,
усього, у тому числі:</t>
  </si>
  <si>
    <t>відрахування частини чистого прибутку господарськими товариствами, у статутному капіталі яких більше 50 відсотків акцій (часток, паїв) належать державі, на виплату дивідендів на державну частку</t>
  </si>
  <si>
    <t xml:space="preserve">єдиний внесок на загальнообов'язкове державне соціальне страхування               </t>
  </si>
  <si>
    <t>Усього виплат на користь держави</t>
  </si>
  <si>
    <t>IІІ. Рух грошових коштів</t>
  </si>
  <si>
    <t>Залишок коштів на початок періоду</t>
  </si>
  <si>
    <t>Цільове фінансування</t>
  </si>
  <si>
    <t>Чистий рух коштів від операційної діяльності</t>
  </si>
  <si>
    <t>Чистий рух коштів від інвестиційної діяльності </t>
  </si>
  <si>
    <t>Чистий рух коштів від фінансової діяльності</t>
  </si>
  <si>
    <t xml:space="preserve">Вплив зміни валютних курсів на залишок коштів </t>
  </si>
  <si>
    <t>Залишок коштів на кінець періоду</t>
  </si>
  <si>
    <t>ІV. Капітальні інвестиції</t>
  </si>
  <si>
    <t>Капітальні інвестиції, усього, 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</si>
  <si>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</si>
  <si>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</si>
  <si>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</si>
  <si>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</si>
  <si>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</si>
  <si>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</si>
  <si>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</si>
  <si>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Джерела капітальних інвестицій, усього, у тому числі:</t>
  </si>
  <si>
    <t>залучені кредитні кошти</t>
  </si>
  <si>
    <t>4000/1</t>
  </si>
  <si>
    <t>бюджетне фінансування</t>
  </si>
  <si>
    <t>4000/2</t>
  </si>
  <si>
    <t>власні кошти</t>
  </si>
  <si>
    <t>4000/3</t>
  </si>
  <si>
    <t>інші джерела</t>
  </si>
  <si>
    <t>4000/4</t>
  </si>
  <si>
    <t>V. Коефіцієнтний аналіз</t>
  </si>
  <si>
    <t>Рентабельність діяльності</t>
  </si>
  <si>
    <t>Рентабельність активів</t>
  </si>
  <si>
    <t>Рентабельність власного капіталу</t>
  </si>
  <si>
    <t>Коефіцієнт фінансової стійкості</t>
  </si>
  <si>
    <t>Коефіцієнт зносу основних засобів</t>
  </si>
  <si>
    <t>VI. Звіт про фінансовий стан</t>
  </si>
  <si>
    <t>Необоротні активи, усього, у тому числі:</t>
  </si>
  <si>
    <t>x</t>
  </si>
  <si>
    <t>Основні засоби</t>
  </si>
  <si>
    <t>первісна вартість</t>
  </si>
  <si>
    <t>знос</t>
  </si>
  <si>
    <t>Оборотні активи, усього, у тому числі:</t>
  </si>
  <si>
    <t>Гроші та їх еквіваленти</t>
  </si>
  <si>
    <t>Усього активи</t>
  </si>
  <si>
    <t>Довгострокові зобов'язання і забезпечення</t>
  </si>
  <si>
    <t>Поточні зобов'язання і забезпечення</t>
  </si>
  <si>
    <t>Усього зобов'язання і забезпечення</t>
  </si>
  <si>
    <t>У тому числі державні гранти і субсидії</t>
  </si>
  <si>
    <t>У тому числі фінансові запозичення</t>
  </si>
  <si>
    <t>Власний капітал</t>
  </si>
  <si>
    <t>VІI. Кредитна політика</t>
  </si>
  <si>
    <t>Отримано залучених коштів, усього, у тому числі:</t>
  </si>
  <si>
    <t>7000</t>
  </si>
  <si>
    <t>довгострокові зобов'язання</t>
  </si>
  <si>
    <t>7001</t>
  </si>
  <si>
    <t>короткострокові зобов'язання</t>
  </si>
  <si>
    <t>7002</t>
  </si>
  <si>
    <t>інші фінансові зобов'язання</t>
  </si>
  <si>
    <t>7003</t>
  </si>
  <si>
    <t>Повернено залучених коштів, усього, у тому числі:</t>
  </si>
  <si>
    <t>7010</t>
  </si>
  <si>
    <t>7011</t>
  </si>
  <si>
    <t>7012</t>
  </si>
  <si>
    <t>7013</t>
  </si>
  <si>
    <t>VIII. Дані про персонал та витрати на оплату праці</t>
  </si>
  <si>
    <r>
      <t xml:space="preserve">Середня кількість працівників </t>
    </r>
    <r>
      <rPr>
        <sz val="14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</rPr>
      <t>, у тому числі:</t>
    </r>
  </si>
  <si>
    <t>8000</t>
  </si>
  <si>
    <t>директор</t>
  </si>
  <si>
    <t>8001</t>
  </si>
  <si>
    <t>адміністративно-управлінський персонал</t>
  </si>
  <si>
    <t>8002</t>
  </si>
  <si>
    <t>працівники</t>
  </si>
  <si>
    <t>8003</t>
  </si>
  <si>
    <t>8010</t>
  </si>
  <si>
    <t>Середньомісячні витрати на оплату праці одного працівника (гривень), усього, у тому числі:</t>
  </si>
  <si>
    <t>8020</t>
  </si>
  <si>
    <t>8021</t>
  </si>
  <si>
    <t>8022</t>
  </si>
  <si>
    <t>8023</t>
  </si>
  <si>
    <t xml:space="preserve">                                            __Директор__</t>
  </si>
  <si>
    <t>_____________________________</t>
  </si>
  <si>
    <t>__Бондаренко В.Г._</t>
  </si>
  <si>
    <t xml:space="preserve">                                                 (посада)</t>
  </si>
  <si>
    <t>(підпис)</t>
  </si>
  <si>
    <t xml:space="preserve">         (ініціали, прізвище)    </t>
  </si>
  <si>
    <t>Факт наростаючим підсумком
з початку року</t>
  </si>
  <si>
    <t xml:space="preserve">пояснення та обґрунтування відхилення від запланованого рівня доходів/витрат                               </t>
  </si>
  <si>
    <t>Доходи і витрати (деталізація)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</si>
  <si>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</si>
  <si>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</si>
  <si>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</si>
  <si>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</si>
  <si>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</si>
  <si>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(розшифрувати):</t>
  </si>
  <si>
    <t>- охорона об'єктів</t>
  </si>
  <si>
    <t>- комунальні послуги, зв'язок</t>
  </si>
  <si>
    <t>-стразування транспорту, водіїв</t>
  </si>
  <si>
    <r>
      <t xml:space="preserve">-послуги автотранспорту </t>
    </r>
    <r>
      <rPr>
        <b/>
        <sz val="14"/>
        <rFont val="Times New Roman"/>
        <family val="1"/>
      </rPr>
      <t>(</t>
    </r>
    <r>
      <rPr>
        <sz val="14"/>
        <rFont val="Times New Roman"/>
        <family val="1"/>
      </rPr>
      <t>сторонніх організацій</t>
    </r>
    <r>
      <rPr>
        <b/>
        <sz val="14"/>
        <rFont val="Times New Roman"/>
        <family val="1"/>
      </rPr>
      <t>)</t>
    </r>
  </si>
  <si>
    <t>-аренда гаражу</t>
  </si>
  <si>
    <t>-підвищення кваліфікації,інформаційні послуги, службові витрати</t>
  </si>
  <si>
    <t>-податки</t>
  </si>
  <si>
    <r>
      <t xml:space="preserve">-інші </t>
    </r>
    <r>
      <rPr>
        <b/>
        <sz val="14"/>
        <rFont val="Times New Roman"/>
        <family val="1"/>
      </rPr>
      <t>(</t>
    </r>
    <r>
      <rPr>
        <sz val="14"/>
        <rFont val="Times New Roman"/>
        <family val="1"/>
      </rPr>
      <t>витрати на охорону праці, лабораторне дослідження води, тощо</t>
    </r>
    <r>
      <rPr>
        <b/>
        <sz val="14"/>
        <rFont val="Times New Roman"/>
        <family val="1"/>
      </rPr>
      <t>)</t>
    </r>
  </si>
  <si>
    <t>Валовий прибуток (збиток)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</si>
  <si>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</si>
  <si>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</si>
  <si>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</si>
  <si>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</si>
  <si>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</si>
  <si>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</si>
  <si>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</si>
  <si>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</si>
  <si>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</si>
  <si>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</si>
  <si>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</si>
  <si>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</si>
  <si>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</si>
  <si>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</si>
  <si>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</si>
  <si>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</si>
  <si>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</si>
  <si>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(розшифрувати):</t>
  </si>
  <si>
    <t>-ремонти господарським способом</t>
  </si>
  <si>
    <t>-ремонти підрядним способом</t>
  </si>
  <si>
    <t>-плата за розрахунково-касове обслуговування та інші послуги банків</t>
  </si>
  <si>
    <t>-канцтовари, передплата професійних видань</t>
  </si>
  <si>
    <t>-інші (авансові звіти, внески до асоціації, інші)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</si>
  <si>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</si>
  <si>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</si>
  <si>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</si>
  <si>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</si>
  <si>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</si>
  <si>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</si>
  <si>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-програмне забезпечення</t>
  </si>
  <si>
    <t>-витрати на оплату послуг банків за збір абонентської плати</t>
  </si>
  <si>
    <t>-виготовлення актів та інших документів</t>
  </si>
  <si>
    <t>-витрати на товарно-матеріальні цінності</t>
  </si>
  <si>
    <t>-витрати на проведення планових повірок приладів обліку підприємства</t>
  </si>
  <si>
    <t>-комунальні послуги</t>
  </si>
  <si>
    <t>-витрати на зв'язок</t>
  </si>
  <si>
    <r>
      <t xml:space="preserve">-інші </t>
    </r>
    <r>
      <rPr>
        <b/>
        <sz val="14"/>
        <rFont val="Times New Roman"/>
        <family val="1"/>
      </rPr>
      <t>(</t>
    </r>
    <r>
      <rPr>
        <sz val="14"/>
        <rFont val="Times New Roman"/>
        <family val="1"/>
      </rPr>
      <t>об'яви, витрати на охорону праці, інші</t>
    </r>
    <r>
      <rPr>
        <b/>
        <sz val="14"/>
        <rFont val="Times New Roman"/>
        <family val="1"/>
      </rPr>
      <t>)</t>
    </r>
  </si>
  <si>
    <t>Інші операційні доходи, усього, у тому числі:</t>
  </si>
  <si>
    <t>нетипові операційні доходи (розшифрувати)</t>
  </si>
  <si>
    <t>інші операційні доходи (розшифрувати):</t>
  </si>
  <si>
    <t>- від поточного утримання артсвердловин і фонтанів</t>
  </si>
  <si>
    <t>-від арендних платежів</t>
  </si>
  <si>
    <t>-інші</t>
  </si>
  <si>
    <t>Інші операційні витрати, усього, у тому числі:</t>
  </si>
  <si>
    <t>нетипові операційні витрати (розшифрувати)</t>
  </si>
  <si>
    <t>витрати на благодійну допомогу</t>
  </si>
  <si>
    <t>відрахування до резерву сумнівних боргів</t>
  </si>
  <si>
    <t>відрахування до недержавних пенсійних фондів</t>
  </si>
  <si>
    <t>інші операційні витрати (розшифрувати):</t>
  </si>
  <si>
    <t>-заробітна плата та нарахування на лікарняні</t>
  </si>
  <si>
    <t xml:space="preserve">-сплата 30% оренди </t>
  </si>
  <si>
    <t>-штрафи, пені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</si>
  <si>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</si>
  <si>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</si>
  <si>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(розшифрувати):</t>
  </si>
  <si>
    <t>- отримані відсотки</t>
  </si>
  <si>
    <t>Фінансові витрати (розшифрувати):</t>
  </si>
  <si>
    <t xml:space="preserve">-відсотки по кредиту </t>
  </si>
  <si>
    <t>інші доходи (розшифрувати):</t>
  </si>
  <si>
    <t xml:space="preserve">-видача технічних умов </t>
  </si>
  <si>
    <t>-підключення до водопроводу та каналізації</t>
  </si>
  <si>
    <t>-компенсація електричної енергії</t>
  </si>
  <si>
    <t>-автопослуги</t>
  </si>
  <si>
    <t>інші витрати (розшифрувати):</t>
  </si>
  <si>
    <r>
      <t xml:space="preserve">-компенсація витрат </t>
    </r>
    <r>
      <rPr>
        <b/>
        <sz val="14"/>
        <rFont val="Times New Roman"/>
        <family val="1"/>
      </rPr>
      <t>(</t>
    </r>
    <r>
      <rPr>
        <sz val="14"/>
        <rFont val="Times New Roman"/>
        <family val="1"/>
      </rPr>
      <t>опалення, світло, зв'язок</t>
    </r>
    <r>
      <rPr>
        <b/>
        <sz val="14"/>
        <rFont val="Times New Roman"/>
        <family val="1"/>
      </rPr>
      <t>)</t>
    </r>
  </si>
  <si>
    <t>Чистий фінансовий результат, у тому числі:</t>
  </si>
  <si>
    <t xml:space="preserve">прибуток </t>
  </si>
  <si>
    <t>збиток</t>
  </si>
  <si>
    <t>Розрахунок показника EBITDA</t>
  </si>
  <si>
    <t>Фінансовий результат від операційної діяльності, рядок 1100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</si>
  <si>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</si>
  <si>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</si>
  <si>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</si>
  <si>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</si>
  <si>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</si>
  <si>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t>_____________________Директор_______</t>
  </si>
  <si>
    <t xml:space="preserve">               _________Бондаренко В.Г._________</t>
  </si>
  <si>
    <t xml:space="preserve">                                         (посада)</t>
  </si>
  <si>
    <t xml:space="preserve">                   (підпис)</t>
  </si>
  <si>
    <t>у тому числі за основними видами діяльності за КВЕД</t>
  </si>
  <si>
    <t>Інші фонди (розшифрувати)</t>
  </si>
  <si>
    <t>Інші цілі (розшифрувати)</t>
  </si>
  <si>
    <t>податок на доходи фізичних осіб</t>
  </si>
  <si>
    <t>інші податки та збори (розшифрувати):</t>
  </si>
  <si>
    <t>-рентна плата за спецІальне використання води</t>
  </si>
  <si>
    <t>-екологічний податок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</si>
  <si>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</si>
  <si>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</si>
  <si>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</si>
  <si>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 та збори (розшифрувати)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</si>
  <si>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</si>
  <si>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</si>
  <si>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</si>
  <si>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</si>
  <si>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</si>
  <si>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</si>
  <si>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</si>
  <si>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 xml:space="preserve">                          ________Директор______</t>
  </si>
  <si>
    <t>__________________________</t>
  </si>
  <si>
    <t>______Бондаренко В.Г.______</t>
  </si>
  <si>
    <t xml:space="preserve">                                           (посада)</t>
  </si>
  <si>
    <t xml:space="preserve">                  (підпис)</t>
  </si>
  <si>
    <t xml:space="preserve">             (ініціали, прізвище)    </t>
  </si>
  <si>
    <t>ІІІ. Рух грошових коштів (за прямим методом)</t>
  </si>
  <si>
    <t>Код рядка</t>
  </si>
  <si>
    <t>Факт наростаючим підсумком 
з початку року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</si>
  <si>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</si>
  <si>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</si>
  <si>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</si>
  <si>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</si>
  <si>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</si>
  <si>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Цільове фінансування  (розшифрувати)</t>
  </si>
  <si>
    <t>Надходження авансів від покупців і замовників</t>
  </si>
  <si>
    <t>Отримання коштів за короткостроковими зобов'язаннями, у тому числі:</t>
  </si>
  <si>
    <t>кредити</t>
  </si>
  <si>
    <t xml:space="preserve">позики </t>
  </si>
  <si>
    <t>облігації</t>
  </si>
  <si>
    <t xml:space="preserve">Інші надходження (розшифрувати) 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</si>
  <si>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</si>
  <si>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</si>
  <si>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</si>
  <si>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Повернення коштів за короткостроковими зобов'язаннями, у тому числі:</t>
  </si>
  <si>
    <t>(    )</t>
  </si>
  <si>
    <t>Зобов’язання з податків, зборів та інших обов’язкових платежів, у тому числі:</t>
  </si>
  <si>
    <t>податок на додану вартість</t>
  </si>
  <si>
    <t>рентна плата</t>
  </si>
  <si>
    <t>інші обов’язкові платежі, у тому числі:</t>
  </si>
  <si>
    <t>відрахування частини чистого прибутку державними підприємствами</t>
  </si>
  <si>
    <t>3146/1</t>
  </si>
  <si>
    <t xml:space="preserve">відрахування частини чистого прибутку до фонду на виплату дивідендів на державну частку господарськими товариствами </t>
  </si>
  <si>
    <t>3146/2</t>
  </si>
  <si>
    <t>інші платежі (розшифрувати)</t>
  </si>
  <si>
    <t>Повернення коштів до бюджету</t>
  </si>
  <si>
    <t>Інші витрати (розшифрувати)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</si>
  <si>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</si>
  <si>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</si>
  <si>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</si>
  <si>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</si>
  <si>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Надходження від продажу акцій та облігацій </t>
  </si>
  <si>
    <r>
      <t>Інші надходження (розшифрувати)</t>
    </r>
    <r>
      <rPr>
        <i/>
        <sz val="14"/>
        <rFont val="Times New Roman"/>
        <family val="1"/>
      </rPr>
      <t xml:space="preserve"> </t>
    </r>
  </si>
  <si>
    <t xml:space="preserve">Видатки грошових коштів від інвестиційної діяльності </t>
  </si>
  <si>
    <r>
      <t>Придбання (створення) основних засобів (розшифрувати)</t>
    </r>
    <r>
      <rPr>
        <i/>
        <sz val="14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</si>
  <si>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14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</si>
  <si>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14"/>
        <rFont val="Times New Roman"/>
        <family val="1"/>
      </rPr>
      <t xml:space="preserve"> </t>
    </r>
  </si>
  <si>
    <t xml:space="preserve">Придбання акцій та облігацій  </t>
  </si>
  <si>
    <t>III. Рух коштів у результаті фінансової діяльності</t>
  </si>
  <si>
    <t xml:space="preserve">Надходження грошових коштів від фінансової діяльності </t>
  </si>
  <si>
    <t>Надходження від власного капіталу</t>
  </si>
  <si>
    <t>Отримання коштів за довгостроковими зобов'язаннями, у тому числі:</t>
  </si>
  <si>
    <t xml:space="preserve">Видатки грошових коштів від фінансової діяльності </t>
  </si>
  <si>
    <t>Витрачання на викуп власних акцій</t>
  </si>
  <si>
    <t>Повернення коштів за довгостроковими зобов'язаннями, у тому числі:</t>
  </si>
  <si>
    <t xml:space="preserve">Сплата дивідендів </t>
  </si>
  <si>
    <t>Чистий рух коштів від фінансової діяльності </t>
  </si>
  <si>
    <t>Чистий грошовий потік</t>
  </si>
  <si>
    <r>
      <t xml:space="preserve">                                       </t>
    </r>
    <r>
      <rPr>
        <sz val="14"/>
        <rFont val="Times New Roman"/>
        <family val="1"/>
      </rPr>
      <t>_______Директор______</t>
    </r>
  </si>
  <si>
    <t xml:space="preserve">          _________Бондаренко В.Г._______</t>
  </si>
  <si>
    <t xml:space="preserve">                                                   (посада)</t>
  </si>
  <si>
    <t xml:space="preserve">(ініціали, прізвище)    </t>
  </si>
  <si>
    <t xml:space="preserve">IV. Капітальні інвестиції </t>
  </si>
  <si>
    <t>Капітальні інвестиції, усього,
у тому числі:</t>
  </si>
  <si>
    <t>-</t>
  </si>
  <si>
    <r>
      <t xml:space="preserve">                       </t>
    </r>
    <r>
      <rPr>
        <sz val="14"/>
        <rFont val="Times New Roman"/>
        <family val="1"/>
      </rPr>
      <t>__________________Директор________</t>
    </r>
  </si>
  <si>
    <t>_______Бондаренко В.Г.____________</t>
  </si>
  <si>
    <t>(посада)</t>
  </si>
  <si>
    <t>Оптимальне значення</t>
  </si>
  <si>
    <t>Примітки</t>
  </si>
  <si>
    <t>Коефіцієнти рентабельності та прибутковості</t>
  </si>
  <si>
    <t>Валова рентабельність
(валовий прибуток, рядок 1020 / чистий дохід від реалізації продукції (товарів, робіт, послуг), рядок 1000) х 100, %</t>
  </si>
  <si>
    <t>Збільшення</t>
  </si>
  <si>
    <t>Рентабельність EBITDA
(EBITDA, рядок 1310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</si>
  <si>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</si>
  <si>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Характеризує ефективність використання активів підприємства</t>
  </si>
  <si>
    <t>Рентабельність власного капіталу
(чистий фінансовий результат, рядок 1200 / власний капітал, рядок 6080) х 100, %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</si>
  <si>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</si>
  <si>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Характеризує ефективність господарської діяльності підприємства</t>
  </si>
  <si>
    <t>Коефіцієнти фінансової стійкості та ліквідності</t>
  </si>
  <si>
    <t>Коефіцієнт відношення боргу до EBITDA
(довгострокові зобов'язання, рядок 6030 + поточні зобов'язання, рядок 6040) / EBITDA, рядок 1310</t>
  </si>
  <si>
    <t>Коефіцієнт фінансової стійкості
(власний капітал, рядок 6080 / (довгострокові зобов'язання, рядок 6030 + поточні зобов'язання, рядок 6040))</t>
  </si>
  <si>
    <t>&gt; 1</t>
  </si>
  <si>
    <t>Характеризує співвідношення власних та позикових коштів і залежність підприємства від зовнішніх фінансових джерел</t>
  </si>
  <si>
    <t>Коефіцієнт поточної ліквідності (покриття)
(оборотні активи, рядок 6010 / поточні зобов'язання, рядок 6040)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</si>
  <si>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</si>
  <si>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Аналіз капітальних інвестицій</t>
  </si>
  <si>
    <t>Коефіцієнт відношення капітальних інвестицій до амортизації
(капітальні інвестиції, рядок 4000 / амортизація, рядок 1430)</t>
  </si>
  <si>
    <t>Коефіцієнт відношення капітальних інвестицій до чистого доходу від реалізації продукції (товарів, робіт, послуг)
(капітальні інвестиції, рядок 4000 / чистий дохід від реалізації продукції (товарів, робіт, послуг), рядок 1000)</t>
  </si>
  <si>
    <t>Коефіцієнт зносу основних засобів 
(сума зносу, рядок 6003 / первісна вартість основних засобів, рядок 6002)</t>
  </si>
  <si>
    <t>Зменшення</t>
  </si>
  <si>
    <t>Характеризує інвестиційну політику підприємства</t>
  </si>
  <si>
    <t>Ковенанти/обмежувальні коефіцієнти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</si>
  <si>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</si>
  <si>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 xml:space="preserve">                                  _______Директор_______</t>
  </si>
  <si>
    <t>_____Бондаренко В.Г.____________</t>
  </si>
  <si>
    <t>Інформація</t>
  </si>
  <si>
    <t>до фінансового плану за 1 КВАРТАЛ 2019   року</t>
  </si>
  <si>
    <r>
      <t xml:space="preserve">           ________________</t>
    </r>
    <r>
      <rPr>
        <b/>
        <sz val="14"/>
        <rFont val="Times New Roman"/>
        <family val="1"/>
      </rPr>
      <t>КП «ЧОРНОМОРСЬКВОДОКАНАЛ»______________</t>
    </r>
  </si>
  <si>
    <t>(найменування підприємства)</t>
  </si>
  <si>
    <t xml:space="preserve">      1. Дані про підприємство, персонал та витрати на оплату праці</t>
  </si>
  <si>
    <t xml:space="preserve">      Загальна інформація про підприємство (резюме)</t>
  </si>
  <si>
    <t>Факт
відповідного періоду минулого року</t>
  </si>
  <si>
    <t>План
звітного періоду</t>
  </si>
  <si>
    <t>Факт
звітного періоду</t>
  </si>
  <si>
    <r>
      <t xml:space="preserve">Відхилення,  +/–
</t>
    </r>
    <r>
      <rPr>
        <sz val="12"/>
        <rFont val="Times New Roman"/>
        <family val="1"/>
      </rPr>
      <t>(Факт звітного періоду /
План звітного періоду)</t>
    </r>
  </si>
  <si>
    <r>
      <t xml:space="preserve">Виконання, %
</t>
    </r>
    <r>
      <rPr>
        <sz val="12"/>
        <rFont val="Times New Roman"/>
        <family val="1"/>
      </rPr>
      <t>(Факт звітного періоду /
План звітного періоду)</t>
    </r>
  </si>
  <si>
    <r>
      <t xml:space="preserve">Середня кількість працівників </t>
    </r>
    <r>
      <rPr>
        <sz val="14"/>
        <rFont val="Times New Roman"/>
        <family val="1"/>
      </rPr>
      <t>(штатних
працівників, зовнішніх сумісників та працівників,
що працюють за цивільно-правовими договорами)</t>
    </r>
    <r>
      <rPr>
        <b/>
        <sz val="14"/>
        <rFont val="Times New Roman"/>
        <family val="1"/>
      </rPr>
      <t>,
у тому числі:</t>
    </r>
  </si>
  <si>
    <t>Фонд оплати праці, тис. грн,
у тому числі:</t>
  </si>
  <si>
    <t>Витрати на оплату праці,
тис. грн, у тому числі:</t>
  </si>
  <si>
    <t>Середньомісячні витрати на оплату праці
одного працівника (грн), усього,
у тому числі:</t>
  </si>
  <si>
    <t xml:space="preserve">У разі збільшення витрат на оплату праці у звітному періоді порівняно із запланованими та фактичними витратами відповідного періоду минулого року обов'язково надаються обґрунтування. </t>
  </si>
  <si>
    <t xml:space="preserve">      2. Перелік підприємств, які включені до консолідованого (зведеного) фінансового плану</t>
  </si>
  <si>
    <t>Код за ЄДРПОУ</t>
  </si>
  <si>
    <t>Найменування підприємства</t>
  </si>
  <si>
    <t>Вид діяльності</t>
  </si>
  <si>
    <t xml:space="preserve">      3. Інформація про бізнес підприємства (код рядка 1000 фінансового плану)</t>
  </si>
  <si>
    <t>Найменування видів діяльності за КВЕД</t>
  </si>
  <si>
    <t>План</t>
  </si>
  <si>
    <t>Факт</t>
  </si>
  <si>
    <t>Відхилення,  +/–</t>
  </si>
  <si>
    <t>Виконання, %</t>
  </si>
  <si>
    <t>чистий дохід  від реалізації продукції (товарів, робіт, послуг),     тис. грн</t>
  </si>
  <si>
    <t>кількість продукції/             наданих послуг, одиниця виміру (тис.м3)</t>
  </si>
  <si>
    <t>ціна одиниці     (вартість  продукції/     наданих послуг),     грн.</t>
  </si>
  <si>
    <t>кількість продукції/             наданих послуг, одиниця виміру</t>
  </si>
  <si>
    <t>ціна одиниці     (вартість  продукції/     наданих послуг), грн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</si>
  <si>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</si>
  <si>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</si>
  <si>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зміна ціни одиниці  (вартості продукції/     наданих послуг)</t>
  </si>
  <si>
    <t>36.00 (Забір, очищення та постачання води)</t>
  </si>
  <si>
    <t>37.00 (Каналізація, відведення, очищення стічних вод)</t>
  </si>
  <si>
    <t xml:space="preserve">      4. Діючі фінансові зобов'язання підприємства</t>
  </si>
  <si>
    <t>Найменування  банку</t>
  </si>
  <si>
    <t xml:space="preserve">Вид кредитного продукту та цільове призначення </t>
  </si>
  <si>
    <t xml:space="preserve">Сума, валюта за договорами </t>
  </si>
  <si>
    <t>Процентна ставка</t>
  </si>
  <si>
    <t>Дата видачі / погашення (графік)</t>
  </si>
  <si>
    <t>Заборгованість на останню дату</t>
  </si>
  <si>
    <t>Забезпечення</t>
  </si>
  <si>
    <t xml:space="preserve">          </t>
  </si>
  <si>
    <t>х</t>
  </si>
  <si>
    <t xml:space="preserve">      5. Інформація щодо отримання та повернення залучених коштів</t>
  </si>
  <si>
    <t>Зобов'язання</t>
  </si>
  <si>
    <t>Заборгованість за кредитами на початок звітного періоду</t>
  </si>
  <si>
    <t>Отримано залучених коштів за звітний період</t>
  </si>
  <si>
    <t>Повернено залучених коштів за звітний період</t>
  </si>
  <si>
    <t>Заборгованість на кінець звітного періоду</t>
  </si>
  <si>
    <t>план</t>
  </si>
  <si>
    <t xml:space="preserve">Довгострокові зобов'язання, усього </t>
  </si>
  <si>
    <t>у тому числі:</t>
  </si>
  <si>
    <t>Короткострокові зобов'язання, усього</t>
  </si>
  <si>
    <r>
      <t>у тому числі:</t>
    </r>
    <r>
      <rPr>
        <i/>
        <sz val="14"/>
        <rFont val="Times New Roman"/>
        <family val="1"/>
      </rPr>
      <t xml:space="preserve"> </t>
    </r>
  </si>
  <si>
    <t>Інші фінансові зобов'язання, усього</t>
  </si>
  <si>
    <t>6. Витрати, пов'язані з використанням власних службових автомобілів (у складі адміністративних витрат, рядок 1031)</t>
  </si>
  <si>
    <t>№ з/п</t>
  </si>
  <si>
    <t>Марка</t>
  </si>
  <si>
    <t>Рік придбання</t>
  </si>
  <si>
    <t>Мета використання</t>
  </si>
  <si>
    <t>Витрати, усього</t>
  </si>
  <si>
    <t>Відхилення,  +/–
(факт звітного періоду /
план звітного періоду)</t>
  </si>
  <si>
    <t>Виконання, %
(факт звітного періоду /
план звітного періоду)</t>
  </si>
  <si>
    <t>факт
відповідного періоду
минулого року</t>
  </si>
  <si>
    <t>план
звітного періоду</t>
  </si>
  <si>
    <t>факт
звітного періоду</t>
  </si>
  <si>
    <t>7. Витрати на оренду службових автомобілів (у складі адміністративних витрат, рядок 1032)</t>
  </si>
  <si>
    <t>Договір</t>
  </si>
  <si>
    <t>Дата
початку
оренди</t>
  </si>
  <si>
    <t>8. Джерела капітальних інвестицій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</si>
  <si>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</si>
  <si>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</si>
  <si>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</si>
  <si>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</si>
  <si>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</si>
  <si>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(розшифрувати)</t>
  </si>
  <si>
    <t>Будівництво НС , с.Сухой Лиман, вул.Морська,1Б</t>
  </si>
  <si>
    <t>Реконструкція КОС</t>
  </si>
  <si>
    <t>Реконструкція водопроводу</t>
  </si>
  <si>
    <t>Реконструкція будівель</t>
  </si>
  <si>
    <t>Інше</t>
  </si>
  <si>
    <t>Відсоток</t>
  </si>
  <si>
    <t>9. Капітальне будівництво (рядок 4010 таблиці 4)</t>
  </si>
  <si>
    <t xml:space="preserve">Найменування об’єкта </t>
  </si>
  <si>
    <t>Рік початку        і закінчення будівництва</t>
  </si>
  <si>
    <t>Загальна кошторисна вартість</t>
  </si>
  <si>
    <t>Первісна балансова вартість введених потужностей на початок звітного періоду</t>
  </si>
  <si>
    <t>Незавершене будівництво на початок звітного періоду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</si>
  <si>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</si>
  <si>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Документ, яким затверджений титул будови,
із зазначенням органу, який його погодив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</si>
  <si>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</si>
  <si>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</si>
  <si>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</si>
  <si>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кредитні кошти</t>
  </si>
  <si>
    <t>інші джерела (зазначити джерело)</t>
  </si>
  <si>
    <t>Будівництво НС ,с.Сухой Лиман, вул.Морська,1Б</t>
  </si>
  <si>
    <t>відсутні</t>
  </si>
  <si>
    <t xml:space="preserve">                      _________ Директор__________ </t>
  </si>
  <si>
    <t xml:space="preserve">               </t>
  </si>
  <si>
    <t>_______Бондаренко В.Г.___</t>
  </si>
  <si>
    <t>(ініціали, прізвище)</t>
  </si>
  <si>
    <t>{Додаток 3 в редакції Наказу Міністерства економічного розвитку і торгівлі № 1394 від 03.11.2015}</t>
  </si>
</sst>
</file>

<file path=xl/styles.xml><?xml version="1.0" encoding="utf-8"?>
<styleSheet xmlns="http://schemas.openxmlformats.org/spreadsheetml/2006/main">
  <numFmts count="23">
    <numFmt numFmtId="164" formatCode="GENERAL"/>
    <numFmt numFmtId="165" formatCode="@"/>
    <numFmt numFmtId="166" formatCode="_-* #,##0.00\ _г_р_н_._-;\-* #,##0.00\ _г_р_н_._-;_-* \-??\ _г_р_н_._-;_-@_-"/>
    <numFmt numFmtId="167" formatCode="###\ ##0.000"/>
    <numFmt numFmtId="168" formatCode="#,##0.00"/>
    <numFmt numFmtId="169" formatCode="_(\$* #,##0.00_);_(\$* \(#,##0.00\);_(\$* \-??_);_(@_)"/>
    <numFmt numFmtId="170" formatCode="0%"/>
    <numFmt numFmtId="171" formatCode="_(* #,##0_);_(* \(#,##0\);_(* \-_);_(@_)"/>
    <numFmt numFmtId="172" formatCode="_(* #,##0.00_);_(* \(#,##0.00\);_(* \-??_);_(@_)"/>
    <numFmt numFmtId="173" formatCode="_-* #,##0.00_₴_-;\-* #,##0.00_₴_-;_-* \-??_₴_-;_-@_-"/>
    <numFmt numFmtId="174" formatCode="#,##0.00&quot;р.&quot;;\-#,##0.00&quot;р.&quot;"/>
    <numFmt numFmtId="175" formatCode="#,##0.0_ ;[RED]\-#,##0.0\ "/>
    <numFmt numFmtId="176" formatCode="_-* #,##0.00_р_._-;\-* #,##0.00_р_._-;_-* \-??_р_._-;_-@_-"/>
    <numFmt numFmtId="177" formatCode="#,##0&quot;р.&quot;;[RED]\-#,##0&quot;р.&quot;"/>
    <numFmt numFmtId="178" formatCode="0.0;\(0.0\);\ ;\-"/>
    <numFmt numFmtId="179" formatCode="#,##0.0"/>
    <numFmt numFmtId="180" formatCode="_(* #,##0.0_);_(* \(#,##0.0\);_(* \-_);_(@_)"/>
    <numFmt numFmtId="181" formatCode="0.0"/>
    <numFmt numFmtId="182" formatCode="_(* #,##0_);_(* \(#,##0\);_(* \-??_);_(@_)"/>
    <numFmt numFmtId="183" formatCode="_(* #,##0.0_);_(* \(#,##0.0\);_(* \-??_);_(@_)"/>
    <numFmt numFmtId="184" formatCode="#,##0"/>
    <numFmt numFmtId="185" formatCode="0"/>
    <numFmt numFmtId="186" formatCode="0.00"/>
  </numFmts>
  <fonts count="7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Arial Cyr"/>
      <family val="2"/>
    </font>
    <font>
      <sz val="11"/>
      <color indexed="9"/>
      <name val="Calibri"/>
      <family val="2"/>
    </font>
    <font>
      <sz val="11"/>
      <color indexed="9"/>
      <name val="Arial Cyr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i/>
      <sz val="11"/>
      <color indexed="23"/>
      <name val="Calibri"/>
      <family val="2"/>
    </font>
    <font>
      <sz val="10"/>
      <name val="FreeSet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14"/>
      <name val="Arial"/>
      <family val="2"/>
    </font>
    <font>
      <b/>
      <i/>
      <sz val="14"/>
      <color indexed="9"/>
      <name val="Arial"/>
      <family val="2"/>
    </font>
    <font>
      <b/>
      <i/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2"/>
      <color indexed="9"/>
      <name val="Bookman Old Style"/>
      <family val="1"/>
    </font>
    <font>
      <sz val="11"/>
      <name val="Arial"/>
      <family val="2"/>
    </font>
    <font>
      <sz val="11"/>
      <color indexed="9"/>
      <name val="Arial"/>
      <family val="2"/>
    </font>
    <font>
      <i/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Arial Cyr"/>
      <family val="2"/>
    </font>
    <font>
      <b/>
      <sz val="11"/>
      <color indexed="63"/>
      <name val="Arial Cyr"/>
      <family val="2"/>
    </font>
    <font>
      <b/>
      <sz val="11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1"/>
      <color indexed="8"/>
      <name val="Arial Cyr"/>
      <family val="2"/>
    </font>
    <font>
      <b/>
      <sz val="11"/>
      <color indexed="9"/>
      <name val="Arial Cyr"/>
      <family val="2"/>
    </font>
    <font>
      <sz val="11"/>
      <color indexed="60"/>
      <name val="Arial Cyr"/>
      <family val="2"/>
    </font>
    <font>
      <sz val="8"/>
      <name val="Arial"/>
      <family val="2"/>
    </font>
    <font>
      <sz val="11"/>
      <color indexed="20"/>
      <name val="Arial Cyr"/>
      <family val="2"/>
    </font>
    <font>
      <i/>
      <sz val="11"/>
      <color indexed="23"/>
      <name val="Arial Cyr"/>
      <family val="2"/>
    </font>
    <font>
      <sz val="11"/>
      <color indexed="52"/>
      <name val="Arial Cyr"/>
      <family val="2"/>
    </font>
    <font>
      <sz val="11"/>
      <color indexed="10"/>
      <name val="Arial Cyr"/>
      <family val="2"/>
    </font>
    <font>
      <sz val="11"/>
      <color indexed="17"/>
      <name val="Arial Cyr"/>
      <family val="2"/>
    </font>
    <font>
      <sz val="10"/>
      <name val="Petersburg"/>
      <family val="0"/>
    </font>
    <font>
      <sz val="10"/>
      <name val="Tahoma"/>
      <family val="2"/>
    </font>
    <font>
      <sz val="14"/>
      <name val="Times New Roman"/>
      <family val="1"/>
    </font>
    <font>
      <sz val="13"/>
      <name val="Times New Roman"/>
      <family val="1"/>
    </font>
    <font>
      <u val="single"/>
      <sz val="14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i/>
      <sz val="16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Arial Cyr"/>
      <family val="2"/>
    </font>
    <font>
      <sz val="10"/>
      <name val="Times New Roman"/>
      <family val="1"/>
    </font>
    <font>
      <b/>
      <sz val="16"/>
      <color indexed="10"/>
      <name val="Times New Roman"/>
      <family val="1"/>
    </font>
    <font>
      <b/>
      <sz val="13"/>
      <name val="Times New Roman"/>
      <family val="1"/>
    </font>
    <font>
      <b/>
      <i/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37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3" fillId="2" borderId="0" applyNumberFormat="0" applyBorder="0" applyAlignment="0" applyProtection="0"/>
    <xf numFmtId="164" fontId="2" fillId="2" borderId="0" applyNumberFormat="0" applyBorder="0" applyAlignment="0" applyProtection="0"/>
    <xf numFmtId="164" fontId="3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5" borderId="0" applyNumberFormat="0" applyBorder="0" applyAlignment="0" applyProtection="0"/>
    <xf numFmtId="164" fontId="2" fillId="5" borderId="0" applyNumberFormat="0" applyBorder="0" applyAlignment="0" applyProtection="0"/>
    <xf numFmtId="164" fontId="3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8" borderId="0" applyNumberFormat="0" applyBorder="0" applyAlignment="0" applyProtection="0"/>
    <xf numFmtId="164" fontId="2" fillId="8" borderId="0" applyNumberFormat="0" applyBorder="0" applyAlignment="0" applyProtection="0"/>
    <xf numFmtId="164" fontId="3" fillId="9" borderId="0" applyNumberFormat="0" applyBorder="0" applyAlignment="0" applyProtection="0"/>
    <xf numFmtId="164" fontId="2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10" borderId="0" applyNumberFormat="0" applyBorder="0" applyAlignment="0" applyProtection="0"/>
    <xf numFmtId="164" fontId="3" fillId="5" borderId="0" applyNumberFormat="0" applyBorder="0" applyAlignment="0" applyProtection="0"/>
    <xf numFmtId="164" fontId="2" fillId="5" borderId="0" applyNumberFormat="0" applyBorder="0" applyAlignment="0" applyProtection="0"/>
    <xf numFmtId="164" fontId="3" fillId="8" borderId="0" applyNumberFormat="0" applyBorder="0" applyAlignment="0" applyProtection="0"/>
    <xf numFmtId="164" fontId="2" fillId="8" borderId="0" applyNumberFormat="0" applyBorder="0" applyAlignment="0" applyProtection="0"/>
    <xf numFmtId="164" fontId="3" fillId="11" borderId="0" applyNumberFormat="0" applyBorder="0" applyAlignment="0" applyProtection="0"/>
    <xf numFmtId="164" fontId="2" fillId="11" borderId="0" applyNumberFormat="0" applyBorder="0" applyAlignment="0" applyProtection="0"/>
    <xf numFmtId="164" fontId="4" fillId="12" borderId="0" applyNumberFormat="0" applyBorder="0" applyAlignment="0" applyProtection="0"/>
    <xf numFmtId="164" fontId="4" fillId="9" borderId="0" applyNumberFormat="0" applyBorder="0" applyAlignment="0" applyProtection="0"/>
    <xf numFmtId="164" fontId="4" fillId="10" borderId="0" applyNumberFormat="0" applyBorder="0" applyAlignment="0" applyProtection="0"/>
    <xf numFmtId="164" fontId="4" fillId="13" borderId="0" applyNumberFormat="0" applyBorder="0" applyAlignment="0" applyProtection="0"/>
    <xf numFmtId="164" fontId="4" fillId="14" borderId="0" applyNumberFormat="0" applyBorder="0" applyAlignment="0" applyProtection="0"/>
    <xf numFmtId="164" fontId="4" fillId="15" borderId="0" applyNumberFormat="0" applyBorder="0" applyAlignment="0" applyProtection="0"/>
    <xf numFmtId="164" fontId="5" fillId="12" borderId="0" applyNumberFormat="0" applyBorder="0" applyAlignment="0" applyProtection="0"/>
    <xf numFmtId="164" fontId="4" fillId="12" borderId="0" applyNumberFormat="0" applyBorder="0" applyAlignment="0" applyProtection="0"/>
    <xf numFmtId="164" fontId="5" fillId="9" borderId="0" applyNumberFormat="0" applyBorder="0" applyAlignment="0" applyProtection="0"/>
    <xf numFmtId="164" fontId="4" fillId="9" borderId="0" applyNumberFormat="0" applyBorder="0" applyAlignment="0" applyProtection="0"/>
    <xf numFmtId="164" fontId="5" fillId="10" borderId="0" applyNumberFormat="0" applyBorder="0" applyAlignment="0" applyProtection="0"/>
    <xf numFmtId="164" fontId="4" fillId="10" borderId="0" applyNumberFormat="0" applyBorder="0" applyAlignment="0" applyProtection="0"/>
    <xf numFmtId="164" fontId="5" fillId="13" borderId="0" applyNumberFormat="0" applyBorder="0" applyAlignment="0" applyProtection="0"/>
    <xf numFmtId="164" fontId="4" fillId="13" borderId="0" applyNumberFormat="0" applyBorder="0" applyAlignment="0" applyProtection="0"/>
    <xf numFmtId="164" fontId="5" fillId="14" borderId="0" applyNumberFormat="0" applyBorder="0" applyAlignment="0" applyProtection="0"/>
    <xf numFmtId="164" fontId="4" fillId="14" borderId="0" applyNumberFormat="0" applyBorder="0" applyAlignment="0" applyProtection="0"/>
    <xf numFmtId="164" fontId="5" fillId="15" borderId="0" applyNumberFormat="0" applyBorder="0" applyAlignment="0" applyProtection="0"/>
    <xf numFmtId="164" fontId="4" fillId="15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4" fillId="16" borderId="0" applyNumberFormat="0" applyBorder="0" applyAlignment="0" applyProtection="0"/>
    <xf numFmtId="164" fontId="4" fillId="17" borderId="0" applyNumberFormat="0" applyBorder="0" applyAlignment="0" applyProtection="0"/>
    <xf numFmtId="164" fontId="4" fillId="18" borderId="0" applyNumberFormat="0" applyBorder="0" applyAlignment="0" applyProtection="0"/>
    <xf numFmtId="164" fontId="4" fillId="13" borderId="0" applyNumberFormat="0" applyBorder="0" applyAlignment="0" applyProtection="0"/>
    <xf numFmtId="164" fontId="4" fillId="14" borderId="0" applyNumberFormat="0" applyBorder="0" applyAlignment="0" applyProtection="0"/>
    <xf numFmtId="164" fontId="4" fillId="19" borderId="0" applyNumberFormat="0" applyBorder="0" applyAlignment="0" applyProtection="0"/>
    <xf numFmtId="164" fontId="6" fillId="3" borderId="0" applyNumberFormat="0" applyBorder="0" applyAlignment="0" applyProtection="0"/>
    <xf numFmtId="164" fontId="7" fillId="20" borderId="1" applyNumberFormat="0" applyAlignment="0" applyProtection="0"/>
    <xf numFmtId="164" fontId="8" fillId="21" borderId="2" applyNumberFormat="0" applyAlignment="0" applyProtection="0"/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6" fontId="0" fillId="0" borderId="0" applyFill="0" applyBorder="0" applyAlignment="0" applyProtection="0"/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4" fontId="10" fillId="0" borderId="0" applyNumberFormat="0" applyFill="0" applyBorder="0" applyAlignment="0" applyProtection="0"/>
    <xf numFmtId="167" fontId="11" fillId="0" borderId="0" applyAlignment="0">
      <protection/>
    </xf>
    <xf numFmtId="164" fontId="12" fillId="4" borderId="0" applyNumberFormat="0" applyBorder="0" applyAlignment="0" applyProtection="0"/>
    <xf numFmtId="164" fontId="13" fillId="0" borderId="4" applyNumberFormat="0" applyFill="0" applyAlignment="0" applyProtection="0"/>
    <xf numFmtId="164" fontId="14" fillId="0" borderId="5" applyNumberFormat="0" applyFill="0" applyAlignment="0" applyProtection="0"/>
    <xf numFmtId="164" fontId="15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7" borderId="1" applyNumberFormat="0" applyAlignment="0" applyProtection="0"/>
    <xf numFmtId="164" fontId="0" fillId="0" borderId="0" applyNumberFormat="0" applyAlignment="0">
      <protection locked="0"/>
    </xf>
    <xf numFmtId="164" fontId="0" fillId="0" borderId="0" applyNumberFormat="0" applyAlignment="0">
      <protection/>
    </xf>
    <xf numFmtId="164" fontId="0" fillId="0" borderId="0" applyNumberFormat="0" applyAlignment="0">
      <protection/>
    </xf>
    <xf numFmtId="164" fontId="0" fillId="0" borderId="0" applyNumberFormat="0" applyAlignment="0">
      <protection locked="0"/>
    </xf>
    <xf numFmtId="164" fontId="0" fillId="0" borderId="0" applyNumberFormat="0" applyAlignment="0">
      <protection/>
    </xf>
    <xf numFmtId="164" fontId="0" fillId="0" borderId="0" applyNumberFormat="0" applyAlignment="0">
      <protection locked="0"/>
    </xf>
    <xf numFmtId="164" fontId="0" fillId="0" borderId="0" applyNumberFormat="0" applyAlignment="0">
      <protection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5" fontId="18" fillId="22" borderId="7">
      <alignment horizontal="left" vertical="center"/>
      <protection locked="0"/>
    </xf>
    <xf numFmtId="165" fontId="18" fillId="22" borderId="7">
      <alignment horizontal="left" vertical="center"/>
      <protection/>
    </xf>
    <xf numFmtId="168" fontId="18" fillId="22" borderId="7">
      <alignment horizontal="right" vertical="center"/>
      <protection locked="0"/>
    </xf>
    <xf numFmtId="168" fontId="18" fillId="22" borderId="7">
      <alignment horizontal="right" vertical="center"/>
      <protection/>
    </xf>
    <xf numFmtId="168" fontId="19" fillId="22" borderId="7">
      <alignment horizontal="right" vertical="center"/>
      <protection locked="0"/>
    </xf>
    <xf numFmtId="165" fontId="20" fillId="22" borderId="3">
      <alignment horizontal="left" vertical="center"/>
      <protection locked="0"/>
    </xf>
    <xf numFmtId="165" fontId="20" fillId="22" borderId="3">
      <alignment horizontal="left" vertical="center"/>
      <protection/>
    </xf>
    <xf numFmtId="165" fontId="21" fillId="22" borderId="3">
      <alignment horizontal="left" vertical="center"/>
      <protection locked="0"/>
    </xf>
    <xf numFmtId="165" fontId="21" fillId="22" borderId="3">
      <alignment horizontal="left" vertical="center"/>
      <protection/>
    </xf>
    <xf numFmtId="168" fontId="20" fillId="22" borderId="3">
      <alignment horizontal="right" vertical="center"/>
      <protection locked="0"/>
    </xf>
    <xf numFmtId="168" fontId="20" fillId="22" borderId="3">
      <alignment horizontal="right" vertical="center"/>
      <protection/>
    </xf>
    <xf numFmtId="168" fontId="22" fillId="22" borderId="3">
      <alignment horizontal="right" vertical="center"/>
      <protection locked="0"/>
    </xf>
    <xf numFmtId="165" fontId="9" fillId="22" borderId="3">
      <alignment horizontal="left" vertical="center"/>
      <protection locked="0"/>
    </xf>
    <xf numFmtId="165" fontId="9" fillId="22" borderId="3">
      <alignment horizontal="left" vertical="center"/>
      <protection locked="0"/>
    </xf>
    <xf numFmtId="165" fontId="9" fillId="22" borderId="3">
      <alignment horizontal="left" vertical="center"/>
      <protection/>
    </xf>
    <xf numFmtId="165" fontId="19" fillId="22" borderId="3">
      <alignment horizontal="left" vertical="center"/>
      <protection locked="0"/>
    </xf>
    <xf numFmtId="165" fontId="19" fillId="22" borderId="3">
      <alignment horizontal="left" vertical="center"/>
      <protection/>
    </xf>
    <xf numFmtId="168" fontId="9" fillId="22" borderId="3">
      <alignment horizontal="right" vertical="center"/>
      <protection locked="0"/>
    </xf>
    <xf numFmtId="168" fontId="9" fillId="22" borderId="3">
      <alignment horizontal="right" vertical="center"/>
      <protection locked="0"/>
    </xf>
    <xf numFmtId="168" fontId="9" fillId="22" borderId="3">
      <alignment horizontal="right" vertical="center"/>
      <protection/>
    </xf>
    <xf numFmtId="168" fontId="19" fillId="22" borderId="3">
      <alignment horizontal="right" vertical="center"/>
      <protection locked="0"/>
    </xf>
    <xf numFmtId="168" fontId="9" fillId="22" borderId="3">
      <alignment horizontal="right" vertical="center"/>
      <protection/>
    </xf>
    <xf numFmtId="165" fontId="9" fillId="22" borderId="3">
      <alignment horizontal="left" vertical="center"/>
      <protection/>
    </xf>
    <xf numFmtId="165" fontId="23" fillId="22" borderId="3">
      <alignment horizontal="left" vertical="center"/>
      <protection locked="0"/>
    </xf>
    <xf numFmtId="165" fontId="23" fillId="22" borderId="3">
      <alignment horizontal="left" vertical="center"/>
      <protection/>
    </xf>
    <xf numFmtId="165" fontId="24" fillId="22" borderId="3">
      <alignment horizontal="left" vertical="center"/>
      <protection locked="0"/>
    </xf>
    <xf numFmtId="165" fontId="24" fillId="22" borderId="3">
      <alignment horizontal="left" vertical="center"/>
      <protection/>
    </xf>
    <xf numFmtId="168" fontId="23" fillId="22" borderId="3">
      <alignment horizontal="right" vertical="center"/>
      <protection locked="0"/>
    </xf>
    <xf numFmtId="168" fontId="23" fillId="22" borderId="3">
      <alignment horizontal="right" vertical="center"/>
      <protection/>
    </xf>
    <xf numFmtId="168" fontId="25" fillId="22" borderId="3">
      <alignment horizontal="right" vertical="center"/>
      <protection locked="0"/>
    </xf>
    <xf numFmtId="165" fontId="26" fillId="0" borderId="3">
      <alignment horizontal="left" vertical="center"/>
      <protection locked="0"/>
    </xf>
    <xf numFmtId="165" fontId="26" fillId="0" borderId="3">
      <alignment horizontal="left" vertical="center"/>
      <protection/>
    </xf>
    <xf numFmtId="165" fontId="27" fillId="0" borderId="3">
      <alignment horizontal="left" vertical="center"/>
      <protection locked="0"/>
    </xf>
    <xf numFmtId="165" fontId="27" fillId="0" borderId="3">
      <alignment horizontal="left" vertical="center"/>
      <protection/>
    </xf>
    <xf numFmtId="168" fontId="26" fillId="0" borderId="3">
      <alignment horizontal="right" vertical="center"/>
      <protection locked="0"/>
    </xf>
    <xf numFmtId="168" fontId="26" fillId="0" borderId="3">
      <alignment horizontal="right" vertical="center"/>
      <protection/>
    </xf>
    <xf numFmtId="168" fontId="27" fillId="0" borderId="3">
      <alignment horizontal="right" vertical="center"/>
      <protection locked="0"/>
    </xf>
    <xf numFmtId="165" fontId="28" fillId="0" borderId="3">
      <alignment horizontal="left" vertical="center"/>
      <protection locked="0"/>
    </xf>
    <xf numFmtId="165" fontId="28" fillId="0" borderId="3">
      <alignment horizontal="left" vertical="center"/>
      <protection/>
    </xf>
    <xf numFmtId="165" fontId="29" fillId="0" borderId="3">
      <alignment horizontal="left" vertical="center"/>
      <protection locked="0"/>
    </xf>
    <xf numFmtId="165" fontId="29" fillId="0" borderId="3">
      <alignment horizontal="left" vertical="center"/>
      <protection/>
    </xf>
    <xf numFmtId="168" fontId="28" fillId="0" borderId="3">
      <alignment horizontal="right" vertical="center"/>
      <protection locked="0"/>
    </xf>
    <xf numFmtId="168" fontId="28" fillId="0" borderId="3">
      <alignment horizontal="right" vertical="center"/>
      <protection/>
    </xf>
    <xf numFmtId="165" fontId="26" fillId="0" borderId="3">
      <alignment horizontal="left" vertical="center"/>
      <protection locked="0"/>
    </xf>
    <xf numFmtId="165" fontId="27" fillId="0" borderId="3">
      <alignment horizontal="left" vertical="center"/>
      <protection locked="0"/>
    </xf>
    <xf numFmtId="168" fontId="26" fillId="0" borderId="3">
      <alignment horizontal="right" vertical="center"/>
      <protection locked="0"/>
    </xf>
    <xf numFmtId="164" fontId="30" fillId="0" borderId="8" applyNumberFormat="0" applyFill="0" applyAlignment="0" applyProtection="0"/>
    <xf numFmtId="164" fontId="31" fillId="23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 applyNumberFormat="0" applyFill="0" applyAlignment="0">
      <protection locked="0"/>
    </xf>
    <xf numFmtId="164" fontId="0" fillId="24" borderId="9" applyNumberFormat="0" applyAlignment="0" applyProtection="0"/>
    <xf numFmtId="168" fontId="32" fillId="7" borderId="3">
      <alignment horizontal="right" vertical="center"/>
      <protection locked="0"/>
    </xf>
    <xf numFmtId="168" fontId="32" fillId="6" borderId="3">
      <alignment horizontal="right" vertical="center"/>
      <protection locked="0"/>
    </xf>
    <xf numFmtId="168" fontId="32" fillId="20" borderId="3">
      <alignment horizontal="right" vertical="center"/>
      <protection locked="0"/>
    </xf>
    <xf numFmtId="164" fontId="33" fillId="20" borderId="10" applyNumberFormat="0" applyAlignment="0" applyProtection="0"/>
    <xf numFmtId="165" fontId="9" fillId="0" borderId="3">
      <alignment horizontal="left" vertical="center" wrapText="1"/>
      <protection locked="0"/>
    </xf>
    <xf numFmtId="165" fontId="9" fillId="0" borderId="3">
      <alignment horizontal="left" vertical="center" wrapText="1"/>
      <protection locked="0"/>
    </xf>
    <xf numFmtId="164" fontId="34" fillId="0" borderId="0" applyNumberFormat="0" applyFill="0" applyBorder="0" applyAlignment="0" applyProtection="0"/>
    <xf numFmtId="164" fontId="35" fillId="0" borderId="11" applyNumberFormat="0" applyFill="0" applyAlignment="0" applyProtection="0"/>
    <xf numFmtId="164" fontId="36" fillId="0" borderId="0" applyNumberFormat="0" applyFill="0" applyBorder="0" applyAlignment="0" applyProtection="0"/>
    <xf numFmtId="164" fontId="5" fillId="16" borderId="0" applyNumberFormat="0" applyBorder="0" applyAlignment="0" applyProtection="0"/>
    <xf numFmtId="164" fontId="4" fillId="16" borderId="0" applyNumberFormat="0" applyBorder="0" applyAlignment="0" applyProtection="0"/>
    <xf numFmtId="164" fontId="5" fillId="17" borderId="0" applyNumberFormat="0" applyBorder="0" applyAlignment="0" applyProtection="0"/>
    <xf numFmtId="164" fontId="4" fillId="17" borderId="0" applyNumberFormat="0" applyBorder="0" applyAlignment="0" applyProtection="0"/>
    <xf numFmtId="164" fontId="5" fillId="18" borderId="0" applyNumberFormat="0" applyBorder="0" applyAlignment="0" applyProtection="0"/>
    <xf numFmtId="164" fontId="4" fillId="18" borderId="0" applyNumberFormat="0" applyBorder="0" applyAlignment="0" applyProtection="0"/>
    <xf numFmtId="164" fontId="5" fillId="13" borderId="0" applyNumberFormat="0" applyBorder="0" applyAlignment="0" applyProtection="0"/>
    <xf numFmtId="164" fontId="4" fillId="13" borderId="0" applyNumberFormat="0" applyBorder="0" applyAlignment="0" applyProtection="0"/>
    <xf numFmtId="164" fontId="5" fillId="14" borderId="0" applyNumberFormat="0" applyBorder="0" applyAlignment="0" applyProtection="0"/>
    <xf numFmtId="164" fontId="4" fillId="14" borderId="0" applyNumberFormat="0" applyBorder="0" applyAlignment="0" applyProtection="0"/>
    <xf numFmtId="164" fontId="5" fillId="19" borderId="0" applyNumberFormat="0" applyBorder="0" applyAlignment="0" applyProtection="0"/>
    <xf numFmtId="164" fontId="4" fillId="19" borderId="0" applyNumberFormat="0" applyBorder="0" applyAlignment="0" applyProtection="0"/>
    <xf numFmtId="164" fontId="37" fillId="7" borderId="1" applyNumberFormat="0" applyAlignment="0" applyProtection="0"/>
    <xf numFmtId="164" fontId="17" fillId="7" borderId="1" applyNumberFormat="0" applyAlignment="0" applyProtection="0"/>
    <xf numFmtId="164" fontId="38" fillId="20" borderId="10" applyNumberFormat="0" applyAlignment="0" applyProtection="0"/>
    <xf numFmtId="164" fontId="33" fillId="20" borderId="10" applyNumberFormat="0" applyAlignment="0" applyProtection="0"/>
    <xf numFmtId="164" fontId="39" fillId="20" borderId="1" applyNumberFormat="0" applyAlignment="0" applyProtection="0"/>
    <xf numFmtId="164" fontId="7" fillId="20" borderId="1" applyNumberFormat="0" applyAlignment="0" applyProtection="0"/>
    <xf numFmtId="169" fontId="0" fillId="0" borderId="0" applyFill="0" applyBorder="0" applyAlignment="0" applyProtection="0"/>
    <xf numFmtId="164" fontId="40" fillId="0" borderId="4" applyNumberFormat="0" applyFill="0" applyAlignment="0" applyProtection="0"/>
    <xf numFmtId="164" fontId="13" fillId="0" borderId="4" applyNumberFormat="0" applyFill="0" applyAlignment="0" applyProtection="0"/>
    <xf numFmtId="164" fontId="41" fillId="0" borderId="5" applyNumberFormat="0" applyFill="0" applyAlignment="0" applyProtection="0"/>
    <xf numFmtId="164" fontId="14" fillId="0" borderId="5" applyNumberFormat="0" applyFill="0" applyAlignment="0" applyProtection="0"/>
    <xf numFmtId="164" fontId="42" fillId="0" borderId="6" applyNumberFormat="0" applyFill="0" applyAlignment="0" applyProtection="0"/>
    <xf numFmtId="164" fontId="15" fillId="0" borderId="6" applyNumberFormat="0" applyFill="0" applyAlignment="0" applyProtection="0"/>
    <xf numFmtId="164" fontId="42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43" fillId="0" borderId="11" applyNumberFormat="0" applyFill="0" applyAlignment="0" applyProtection="0"/>
    <xf numFmtId="164" fontId="35" fillId="0" borderId="11" applyNumberFormat="0" applyFill="0" applyAlignment="0" applyProtection="0"/>
    <xf numFmtId="164" fontId="44" fillId="21" borderId="2" applyNumberFormat="0" applyAlignment="0" applyProtection="0"/>
    <xf numFmtId="164" fontId="8" fillId="21" borderId="2" applyNumberFormat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45" fillId="23" borderId="0" applyNumberFormat="0" applyBorder="0" applyAlignment="0" applyProtection="0"/>
    <xf numFmtId="164" fontId="31" fillId="23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6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7" fillId="3" borderId="0" applyNumberFormat="0" applyBorder="0" applyAlignment="0" applyProtection="0"/>
    <xf numFmtId="164" fontId="6" fillId="3" borderId="0" applyNumberFormat="0" applyBorder="0" applyAlignment="0" applyProtection="0"/>
    <xf numFmtId="164" fontId="48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0" fillId="24" borderId="9" applyNumberFormat="0" applyAlignment="0" applyProtection="0"/>
    <xf numFmtId="164" fontId="0" fillId="24" borderId="9" applyNumberFormat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4" fontId="49" fillId="0" borderId="8" applyNumberFormat="0" applyFill="0" applyAlignment="0" applyProtection="0"/>
    <xf numFmtId="164" fontId="30" fillId="0" borderId="8" applyNumberFormat="0" applyFill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50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77" fontId="0" fillId="0" borderId="0" applyFill="0" applyBorder="0" applyAlignment="0" applyProtection="0"/>
    <xf numFmtId="166" fontId="0" fillId="0" borderId="0" applyFill="0" applyBorder="0" applyAlignment="0" applyProtection="0"/>
    <xf numFmtId="164" fontId="51" fillId="4" borderId="0" applyNumberFormat="0" applyBorder="0" applyAlignment="0" applyProtection="0"/>
    <xf numFmtId="164" fontId="12" fillId="4" borderId="0" applyNumberFormat="0" applyBorder="0" applyAlignment="0" applyProtection="0"/>
    <xf numFmtId="167" fontId="52" fillId="0" borderId="0">
      <alignment wrapText="1"/>
      <protection/>
    </xf>
    <xf numFmtId="167" fontId="11" fillId="0" borderId="0">
      <alignment wrapText="1"/>
      <protection/>
    </xf>
    <xf numFmtId="178" fontId="53" fillId="0" borderId="0" applyFill="0" applyBorder="0">
      <alignment horizontal="center" vertical="center" wrapText="1"/>
      <protection locked="0"/>
    </xf>
  </cellStyleXfs>
  <cellXfs count="244">
    <xf numFmtId="164" fontId="0" fillId="0" borderId="0" xfId="0" applyAlignment="1">
      <alignment/>
    </xf>
    <xf numFmtId="164" fontId="54" fillId="0" borderId="0" xfId="0" applyFont="1" applyFill="1" applyBorder="1" applyAlignment="1">
      <alignment vertical="center"/>
    </xf>
    <xf numFmtId="164" fontId="54" fillId="0" borderId="0" xfId="0" applyFont="1" applyFill="1" applyBorder="1" applyAlignment="1">
      <alignment horizontal="center" vertical="center"/>
    </xf>
    <xf numFmtId="164" fontId="54" fillId="0" borderId="0" xfId="0" applyFont="1" applyFill="1" applyBorder="1" applyAlignment="1">
      <alignment horizontal="right" vertical="center"/>
    </xf>
    <xf numFmtId="164" fontId="55" fillId="0" borderId="0" xfId="0" applyFont="1" applyFill="1" applyBorder="1" applyAlignment="1">
      <alignment horizontal="left" vertical="center"/>
    </xf>
    <xf numFmtId="164" fontId="0" fillId="0" borderId="0" xfId="0" applyFill="1" applyAlignment="1">
      <alignment/>
    </xf>
    <xf numFmtId="164" fontId="56" fillId="0" borderId="0" xfId="0" applyFont="1" applyFill="1" applyBorder="1" applyAlignment="1">
      <alignment vertical="center"/>
    </xf>
    <xf numFmtId="164" fontId="55" fillId="0" borderId="0" xfId="0" applyFont="1" applyFill="1" applyBorder="1" applyAlignment="1">
      <alignment horizontal="left" vertical="center"/>
    </xf>
    <xf numFmtId="164" fontId="54" fillId="0" borderId="0" xfId="0" applyFont="1" applyFill="1" applyBorder="1" applyAlignment="1">
      <alignment horizontal="left" vertical="center"/>
    </xf>
    <xf numFmtId="164" fontId="55" fillId="0" borderId="0" xfId="0" applyFont="1" applyFill="1" applyBorder="1" applyAlignment="1">
      <alignment horizontal="left" vertical="top" wrapText="1"/>
    </xf>
    <xf numFmtId="164" fontId="54" fillId="0" borderId="0" xfId="0" applyFont="1" applyFill="1" applyAlignment="1">
      <alignment horizontal="center" vertical="center"/>
    </xf>
    <xf numFmtId="164" fontId="54" fillId="0" borderId="0" xfId="0" applyFont="1" applyFill="1" applyBorder="1" applyAlignment="1">
      <alignment horizontal="left" vertical="top" wrapText="1"/>
    </xf>
    <xf numFmtId="164" fontId="54" fillId="0" borderId="12" xfId="0" applyFont="1" applyFill="1" applyBorder="1" applyAlignment="1">
      <alignment vertical="center"/>
    </xf>
    <xf numFmtId="164" fontId="54" fillId="0" borderId="13" xfId="0" applyFont="1" applyFill="1" applyBorder="1" applyAlignment="1">
      <alignment horizontal="left" vertical="center" wrapText="1"/>
    </xf>
    <xf numFmtId="164" fontId="54" fillId="0" borderId="14" xfId="0" applyFont="1" applyFill="1" applyBorder="1" applyAlignment="1">
      <alignment vertical="center"/>
    </xf>
    <xf numFmtId="164" fontId="54" fillId="0" borderId="3" xfId="0" applyFont="1" applyFill="1" applyBorder="1" applyAlignment="1">
      <alignment horizontal="left" vertical="center"/>
    </xf>
    <xf numFmtId="164" fontId="54" fillId="0" borderId="3" xfId="0" applyFont="1" applyFill="1" applyBorder="1" applyAlignment="1">
      <alignment horizontal="center" vertical="center"/>
    </xf>
    <xf numFmtId="164" fontId="54" fillId="0" borderId="12" xfId="0" applyFont="1" applyFill="1" applyBorder="1" applyAlignment="1">
      <alignment vertical="center" wrapText="1"/>
    </xf>
    <xf numFmtId="164" fontId="57" fillId="0" borderId="13" xfId="0" applyFont="1" applyFill="1" applyBorder="1" applyAlignment="1">
      <alignment horizontal="left" vertical="center" wrapText="1"/>
    </xf>
    <xf numFmtId="164" fontId="54" fillId="0" borderId="14" xfId="0" applyFont="1" applyFill="1" applyBorder="1" applyAlignment="1">
      <alignment vertical="center" wrapText="1"/>
    </xf>
    <xf numFmtId="164" fontId="54" fillId="0" borderId="3" xfId="0" applyFont="1" applyFill="1" applyBorder="1" applyAlignment="1">
      <alignment vertical="center"/>
    </xf>
    <xf numFmtId="164" fontId="59" fillId="0" borderId="13" xfId="0" applyFont="1" applyFill="1" applyBorder="1" applyAlignment="1">
      <alignment horizontal="left" vertical="center" wrapText="1"/>
    </xf>
    <xf numFmtId="164" fontId="60" fillId="0" borderId="13" xfId="0" applyFont="1" applyFill="1" applyBorder="1" applyAlignment="1">
      <alignment horizontal="left" vertical="center" wrapText="1"/>
    </xf>
    <xf numFmtId="164" fontId="54" fillId="0" borderId="14" xfId="0" applyFont="1" applyFill="1" applyBorder="1" applyAlignment="1">
      <alignment horizontal="left" vertical="center" wrapText="1"/>
    </xf>
    <xf numFmtId="164" fontId="54" fillId="0" borderId="3" xfId="0" applyFont="1" applyFill="1" applyBorder="1" applyAlignment="1">
      <alignment vertical="center" wrapText="1"/>
    </xf>
    <xf numFmtId="164" fontId="54" fillId="0" borderId="13" xfId="0" applyFont="1" applyFill="1" applyBorder="1" applyAlignment="1">
      <alignment vertical="center" wrapText="1"/>
    </xf>
    <xf numFmtId="164" fontId="54" fillId="0" borderId="13" xfId="0" applyFont="1" applyFill="1" applyBorder="1" applyAlignment="1">
      <alignment vertical="center"/>
    </xf>
    <xf numFmtId="164" fontId="61" fillId="0" borderId="0" xfId="0" applyFont="1" applyFill="1" applyBorder="1" applyAlignment="1">
      <alignment horizontal="center" vertical="center"/>
    </xf>
    <xf numFmtId="164" fontId="54" fillId="0" borderId="0" xfId="0" applyFont="1" applyFill="1" applyAlignment="1">
      <alignment horizontal="left" vertical="center"/>
    </xf>
    <xf numFmtId="164" fontId="54" fillId="0" borderId="3" xfId="0" applyFont="1" applyFill="1" applyBorder="1" applyAlignment="1">
      <alignment horizontal="center" vertical="center" wrapText="1"/>
    </xf>
    <xf numFmtId="164" fontId="54" fillId="0" borderId="3" xfId="264" applyFont="1" applyFill="1" applyBorder="1" applyAlignment="1">
      <alignment horizontal="center" vertical="center"/>
      <protection/>
    </xf>
    <xf numFmtId="164" fontId="54" fillId="0" borderId="15" xfId="0" applyFont="1" applyFill="1" applyBorder="1" applyAlignment="1">
      <alignment horizontal="center" vertical="center" wrapText="1"/>
    </xf>
    <xf numFmtId="164" fontId="61" fillId="0" borderId="16" xfId="0" applyFont="1" applyFill="1" applyBorder="1" applyAlignment="1">
      <alignment horizontal="center" vertical="center" wrapText="1"/>
    </xf>
    <xf numFmtId="164" fontId="61" fillId="0" borderId="0" xfId="0" applyFont="1" applyFill="1" applyBorder="1" applyAlignment="1">
      <alignment vertical="center"/>
    </xf>
    <xf numFmtId="164" fontId="54" fillId="0" borderId="17" xfId="201" applyNumberFormat="1" applyFont="1" applyFill="1" applyBorder="1" applyAlignment="1">
      <alignment horizontal="left" vertical="center" wrapText="1"/>
      <protection locked="0"/>
    </xf>
    <xf numFmtId="164" fontId="54" fillId="0" borderId="17" xfId="0" applyFont="1" applyFill="1" applyBorder="1" applyAlignment="1">
      <alignment horizontal="center" vertical="center" wrapText="1"/>
    </xf>
    <xf numFmtId="171" fontId="54" fillId="0" borderId="17" xfId="0" applyNumberFormat="1" applyFont="1" applyFill="1" applyBorder="1" applyAlignment="1">
      <alignment horizontal="center" vertical="center" wrapText="1"/>
    </xf>
    <xf numFmtId="179" fontId="54" fillId="0" borderId="17" xfId="0" applyNumberFormat="1" applyFont="1" applyFill="1" applyBorder="1" applyAlignment="1">
      <alignment horizontal="right" vertical="center" wrapText="1"/>
    </xf>
    <xf numFmtId="164" fontId="54" fillId="0" borderId="3" xfId="201" applyNumberFormat="1" applyFont="1" applyFill="1" applyBorder="1" applyAlignment="1">
      <alignment horizontal="left" vertical="center" wrapText="1"/>
      <protection locked="0"/>
    </xf>
    <xf numFmtId="171" fontId="54" fillId="0" borderId="3" xfId="0" applyNumberFormat="1" applyFont="1" applyFill="1" applyBorder="1" applyAlignment="1">
      <alignment horizontal="center" vertical="center" wrapText="1"/>
    </xf>
    <xf numFmtId="164" fontId="61" fillId="0" borderId="3" xfId="201" applyNumberFormat="1" applyFont="1" applyFill="1" applyBorder="1" applyAlignment="1">
      <alignment horizontal="left" vertical="center" wrapText="1"/>
      <protection locked="0"/>
    </xf>
    <xf numFmtId="171" fontId="61" fillId="6" borderId="3" xfId="0" applyNumberFormat="1" applyFont="1" applyFill="1" applyBorder="1" applyAlignment="1">
      <alignment horizontal="center" vertical="center" wrapText="1"/>
    </xf>
    <xf numFmtId="171" fontId="61" fillId="0" borderId="3" xfId="0" applyNumberFormat="1" applyFont="1" applyFill="1" applyBorder="1" applyAlignment="1">
      <alignment horizontal="center" vertical="center" wrapText="1"/>
    </xf>
    <xf numFmtId="179" fontId="61" fillId="0" borderId="17" xfId="0" applyNumberFormat="1" applyFont="1" applyFill="1" applyBorder="1" applyAlignment="1">
      <alignment horizontal="right" vertical="center" wrapText="1"/>
    </xf>
    <xf numFmtId="164" fontId="54" fillId="0" borderId="3" xfId="0" applyFont="1" applyFill="1" applyBorder="1" applyAlignment="1">
      <alignment horizontal="left" vertical="center" wrapText="1"/>
    </xf>
    <xf numFmtId="164" fontId="54" fillId="0" borderId="3" xfId="0" applyFont="1" applyFill="1" applyBorder="1" applyAlignment="1">
      <alignment horizontal="left" vertical="center" wrapText="1" shrinkToFit="1"/>
    </xf>
    <xf numFmtId="164" fontId="61" fillId="0" borderId="3" xfId="0" applyFont="1" applyFill="1" applyBorder="1" applyAlignment="1">
      <alignment horizontal="left" vertical="center" wrapText="1"/>
    </xf>
    <xf numFmtId="164" fontId="61" fillId="0" borderId="3" xfId="0" applyFont="1" applyFill="1" applyBorder="1" applyAlignment="1" applyProtection="1">
      <alignment horizontal="left" vertical="center" wrapText="1"/>
      <protection locked="0"/>
    </xf>
    <xf numFmtId="180" fontId="61" fillId="4" borderId="3" xfId="0" applyNumberFormat="1" applyFont="1" applyFill="1" applyBorder="1" applyAlignment="1">
      <alignment horizontal="center" vertical="center" wrapText="1"/>
    </xf>
    <xf numFmtId="164" fontId="54" fillId="0" borderId="12" xfId="0" applyFont="1" applyFill="1" applyBorder="1" applyAlignment="1">
      <alignment horizontal="center" vertical="center" wrapText="1"/>
    </xf>
    <xf numFmtId="171" fontId="61" fillId="7" borderId="3" xfId="0" applyNumberFormat="1" applyFont="1" applyFill="1" applyBorder="1" applyAlignment="1">
      <alignment horizontal="center" vertical="center" wrapText="1"/>
    </xf>
    <xf numFmtId="171" fontId="54" fillId="0" borderId="12" xfId="0" applyNumberFormat="1" applyFont="1" applyFill="1" applyBorder="1" applyAlignment="1">
      <alignment horizontal="center" vertical="center" wrapText="1"/>
    </xf>
    <xf numFmtId="171" fontId="54" fillId="0" borderId="13" xfId="0" applyNumberFormat="1" applyFont="1" applyFill="1" applyBorder="1" applyAlignment="1">
      <alignment horizontal="center" vertical="center" wrapText="1"/>
    </xf>
    <xf numFmtId="164" fontId="54" fillId="0" borderId="3" xfId="0" applyFont="1" applyFill="1" applyBorder="1" applyAlignment="1">
      <alignment horizontal="center"/>
    </xf>
    <xf numFmtId="164" fontId="61" fillId="0" borderId="18" xfId="0" applyFont="1" applyFill="1" applyBorder="1" applyAlignment="1">
      <alignment horizontal="left" vertical="center" wrapText="1"/>
    </xf>
    <xf numFmtId="164" fontId="54" fillId="0" borderId="17" xfId="264" applyFont="1" applyFill="1" applyBorder="1" applyAlignment="1">
      <alignment horizontal="left" vertical="center" wrapText="1"/>
      <protection/>
    </xf>
    <xf numFmtId="164" fontId="54" fillId="0" borderId="17" xfId="0" applyFont="1" applyFill="1" applyBorder="1" applyAlignment="1">
      <alignment horizontal="center" vertical="center"/>
    </xf>
    <xf numFmtId="164" fontId="54" fillId="0" borderId="3" xfId="264" applyFont="1" applyFill="1" applyBorder="1" applyAlignment="1">
      <alignment horizontal="left" vertical="center" wrapText="1"/>
      <protection/>
    </xf>
    <xf numFmtId="171" fontId="54" fillId="23" borderId="17" xfId="0" applyNumberFormat="1" applyFont="1" applyFill="1" applyBorder="1" applyAlignment="1">
      <alignment horizontal="center" vertical="center" wrapText="1"/>
    </xf>
    <xf numFmtId="171" fontId="60" fillId="0" borderId="3" xfId="0" applyNumberFormat="1" applyFont="1" applyFill="1" applyBorder="1" applyAlignment="1">
      <alignment horizontal="center" vertical="center" wrapText="1"/>
    </xf>
    <xf numFmtId="171" fontId="54" fillId="6" borderId="3" xfId="0" applyNumberFormat="1" applyFont="1" applyFill="1" applyBorder="1" applyAlignment="1">
      <alignment horizontal="center" vertical="center" wrapText="1"/>
    </xf>
    <xf numFmtId="164" fontId="61" fillId="0" borderId="3" xfId="264" applyFont="1" applyFill="1" applyBorder="1" applyAlignment="1">
      <alignment horizontal="left" vertical="center" wrapText="1"/>
      <protection/>
    </xf>
    <xf numFmtId="164" fontId="0" fillId="0" borderId="19" xfId="0" applyBorder="1" applyAlignment="1">
      <alignment/>
    </xf>
    <xf numFmtId="171" fontId="61" fillId="0" borderId="17" xfId="0" applyNumberFormat="1" applyFont="1" applyFill="1" applyBorder="1" applyAlignment="1">
      <alignment horizontal="center" vertical="center" wrapText="1"/>
    </xf>
    <xf numFmtId="171" fontId="61" fillId="22" borderId="17" xfId="0" applyNumberFormat="1" applyFont="1" applyFill="1" applyBorder="1" applyAlignment="1">
      <alignment horizontal="center" vertical="center" wrapText="1"/>
    </xf>
    <xf numFmtId="164" fontId="54" fillId="0" borderId="3" xfId="0" applyFont="1" applyFill="1" applyBorder="1" applyAlignment="1" applyProtection="1">
      <alignment horizontal="left" vertical="center" wrapText="1"/>
      <protection locked="0"/>
    </xf>
    <xf numFmtId="164" fontId="55" fillId="0" borderId="3" xfId="0" applyFont="1" applyFill="1" applyBorder="1" applyAlignment="1" applyProtection="1">
      <alignment horizontal="left" vertical="center" wrapText="1"/>
      <protection locked="0"/>
    </xf>
    <xf numFmtId="164" fontId="61" fillId="0" borderId="17" xfId="0" applyFont="1" applyFill="1" applyBorder="1" applyAlignment="1" applyProtection="1">
      <alignment horizontal="left" vertical="center" wrapText="1"/>
      <protection locked="0"/>
    </xf>
    <xf numFmtId="164" fontId="54" fillId="0" borderId="15" xfId="0" applyFont="1" applyFill="1" applyBorder="1" applyAlignment="1">
      <alignment horizontal="center" vertical="center"/>
    </xf>
    <xf numFmtId="164" fontId="61" fillId="0" borderId="15" xfId="0" applyFont="1" applyFill="1" applyBorder="1" applyAlignment="1" applyProtection="1">
      <alignment horizontal="left" vertical="center" wrapText="1"/>
      <protection locked="0"/>
    </xf>
    <xf numFmtId="164" fontId="61" fillId="0" borderId="16" xfId="0" applyFont="1" applyFill="1" applyBorder="1" applyAlignment="1" applyProtection="1">
      <alignment horizontal="center" vertical="center" wrapText="1"/>
      <protection locked="0"/>
    </xf>
    <xf numFmtId="164" fontId="54" fillId="0" borderId="17" xfId="0" applyNumberFormat="1" applyFont="1" applyFill="1" applyBorder="1" applyAlignment="1">
      <alignment horizontal="center" vertical="center"/>
    </xf>
    <xf numFmtId="171" fontId="61" fillId="6" borderId="17" xfId="0" applyNumberFormat="1" applyFont="1" applyFill="1" applyBorder="1" applyAlignment="1">
      <alignment horizontal="center" vertical="center" wrapText="1"/>
    </xf>
    <xf numFmtId="164" fontId="54" fillId="0" borderId="3" xfId="0" applyNumberFormat="1" applyFont="1" applyFill="1" applyBorder="1" applyAlignment="1">
      <alignment horizontal="center" vertical="center"/>
    </xf>
    <xf numFmtId="171" fontId="54" fillId="22" borderId="17" xfId="0" applyNumberFormat="1" applyFont="1" applyFill="1" applyBorder="1" applyAlignment="1">
      <alignment horizontal="center" vertical="center" wrapText="1"/>
    </xf>
    <xf numFmtId="164" fontId="54" fillId="0" borderId="20" xfId="264" applyFont="1" applyFill="1" applyBorder="1" applyAlignment="1">
      <alignment horizontal="left" vertical="center" wrapText="1"/>
      <protection/>
    </xf>
    <xf numFmtId="164" fontId="54" fillId="0" borderId="20" xfId="0" applyNumberFormat="1" applyFont="1" applyFill="1" applyBorder="1" applyAlignment="1">
      <alignment horizontal="center" vertical="center"/>
    </xf>
    <xf numFmtId="171" fontId="54" fillId="22" borderId="20" xfId="0" applyNumberFormat="1" applyFont="1" applyFill="1" applyBorder="1" applyAlignment="1">
      <alignment horizontal="center" vertical="center" wrapText="1"/>
    </xf>
    <xf numFmtId="171" fontId="54" fillId="0" borderId="20" xfId="0" applyNumberFormat="1" applyFont="1" applyFill="1" applyBorder="1" applyAlignment="1">
      <alignment horizontal="center" vertical="center" wrapText="1"/>
    </xf>
    <xf numFmtId="179" fontId="54" fillId="0" borderId="20" xfId="0" applyNumberFormat="1" applyFont="1" applyFill="1" applyBorder="1" applyAlignment="1">
      <alignment horizontal="right" vertical="center" wrapText="1"/>
    </xf>
    <xf numFmtId="164" fontId="61" fillId="0" borderId="21" xfId="256" applyNumberFormat="1" applyFont="1" applyFill="1" applyBorder="1" applyAlignment="1">
      <alignment horizontal="center" vertical="center" wrapText="1"/>
      <protection/>
    </xf>
    <xf numFmtId="164" fontId="54" fillId="0" borderId="17" xfId="0" applyFont="1" applyFill="1" applyBorder="1" applyAlignment="1" applyProtection="1">
      <alignment horizontal="left" vertical="center" wrapText="1"/>
      <protection locked="0"/>
    </xf>
    <xf numFmtId="180" fontId="54" fillId="4" borderId="17" xfId="0" applyNumberFormat="1" applyFont="1" applyFill="1" applyBorder="1" applyAlignment="1">
      <alignment horizontal="center" vertical="center" wrapText="1"/>
    </xf>
    <xf numFmtId="180" fontId="54" fillId="4" borderId="3" xfId="0" applyNumberFormat="1" applyFont="1" applyFill="1" applyBorder="1" applyAlignment="1">
      <alignment horizontal="center" vertical="center" wrapText="1"/>
    </xf>
    <xf numFmtId="164" fontId="54" fillId="0" borderId="15" xfId="0" applyFont="1" applyFill="1" applyBorder="1" applyAlignment="1" applyProtection="1">
      <alignment horizontal="left" vertical="center" wrapText="1"/>
      <protection locked="0"/>
    </xf>
    <xf numFmtId="180" fontId="54" fillId="4" borderId="15" xfId="0" applyNumberFormat="1" applyFont="1" applyFill="1" applyBorder="1" applyAlignment="1">
      <alignment horizontal="center" vertical="center" wrapText="1"/>
    </xf>
    <xf numFmtId="164" fontId="54" fillId="0" borderId="20" xfId="0" applyFont="1" applyFill="1" applyBorder="1" applyAlignment="1" applyProtection="1">
      <alignment horizontal="left" vertical="center" wrapText="1"/>
      <protection locked="0"/>
    </xf>
    <xf numFmtId="164" fontId="54" fillId="0" borderId="20" xfId="0" applyFont="1" applyFill="1" applyBorder="1" applyAlignment="1">
      <alignment horizontal="center" vertical="center"/>
    </xf>
    <xf numFmtId="180" fontId="54" fillId="4" borderId="20" xfId="0" applyNumberFormat="1" applyFont="1" applyFill="1" applyBorder="1" applyAlignment="1">
      <alignment horizontal="center" vertical="center" wrapText="1"/>
    </xf>
    <xf numFmtId="179" fontId="54" fillId="0" borderId="3" xfId="0" applyNumberFormat="1" applyFont="1" applyFill="1" applyBorder="1" applyAlignment="1">
      <alignment horizontal="center" vertical="center" wrapText="1"/>
    </xf>
    <xf numFmtId="171" fontId="54" fillId="23" borderId="3" xfId="0" applyNumberFormat="1" applyFont="1" applyFill="1" applyBorder="1" applyAlignment="1">
      <alignment horizontal="center" vertical="center" wrapText="1"/>
    </xf>
    <xf numFmtId="171" fontId="61" fillId="23" borderId="3" xfId="0" applyNumberFormat="1" applyFont="1" applyFill="1" applyBorder="1" applyAlignment="1">
      <alignment horizontal="center" vertical="center" wrapText="1"/>
    </xf>
    <xf numFmtId="165" fontId="54" fillId="0" borderId="17" xfId="0" applyNumberFormat="1" applyFont="1" applyFill="1" applyBorder="1" applyAlignment="1">
      <alignment horizontal="center" vertical="center"/>
    </xf>
    <xf numFmtId="165" fontId="54" fillId="0" borderId="3" xfId="0" applyNumberFormat="1" applyFont="1" applyFill="1" applyBorder="1" applyAlignment="1">
      <alignment horizontal="center" vertical="center"/>
    </xf>
    <xf numFmtId="171" fontId="54" fillId="22" borderId="3" xfId="0" applyNumberFormat="1" applyFont="1" applyFill="1" applyBorder="1" applyAlignment="1">
      <alignment horizontal="center" vertical="center" wrapText="1"/>
    </xf>
    <xf numFmtId="165" fontId="54" fillId="0" borderId="15" xfId="0" applyNumberFormat="1" applyFont="1" applyFill="1" applyBorder="1" applyAlignment="1">
      <alignment horizontal="center" vertical="center"/>
    </xf>
    <xf numFmtId="180" fontId="61" fillId="0" borderId="3" xfId="0" applyNumberFormat="1" applyFont="1" applyFill="1" applyBorder="1" applyAlignment="1">
      <alignment horizontal="center" vertical="center" wrapText="1"/>
    </xf>
    <xf numFmtId="180" fontId="54" fillId="0" borderId="3" xfId="0" applyNumberFormat="1" applyFont="1" applyFill="1" applyBorder="1" applyAlignment="1">
      <alignment horizontal="center" vertical="center" wrapText="1"/>
    </xf>
    <xf numFmtId="180" fontId="54" fillId="0" borderId="17" xfId="0" applyNumberFormat="1" applyFont="1" applyFill="1" applyBorder="1" applyAlignment="1">
      <alignment horizontal="center" vertical="center" wrapText="1"/>
    </xf>
    <xf numFmtId="164" fontId="54" fillId="0" borderId="0" xfId="0" applyFont="1" applyFill="1" applyBorder="1" applyAlignment="1">
      <alignment horizontal="left" vertical="center" wrapText="1"/>
    </xf>
    <xf numFmtId="165" fontId="54" fillId="0" borderId="0" xfId="0" applyNumberFormat="1" applyFont="1" applyFill="1" applyBorder="1" applyAlignment="1">
      <alignment horizontal="center" vertical="center"/>
    </xf>
    <xf numFmtId="171" fontId="54" fillId="0" borderId="0" xfId="0" applyNumberFormat="1" applyFont="1" applyFill="1" applyBorder="1" applyAlignment="1">
      <alignment horizontal="center" vertical="center" wrapText="1"/>
    </xf>
    <xf numFmtId="171" fontId="60" fillId="0" borderId="0" xfId="0" applyNumberFormat="1" applyFont="1" applyFill="1" applyBorder="1" applyAlignment="1">
      <alignment horizontal="center" vertical="center" wrapText="1"/>
    </xf>
    <xf numFmtId="179" fontId="60" fillId="0" borderId="0" xfId="0" applyNumberFormat="1" applyFont="1" applyFill="1" applyBorder="1" applyAlignment="1">
      <alignment horizontal="center" vertical="center" wrapText="1"/>
    </xf>
    <xf numFmtId="164" fontId="61" fillId="0" borderId="0" xfId="0" applyFont="1" applyFill="1" applyBorder="1" applyAlignment="1" applyProtection="1">
      <alignment horizontal="left" vertical="center"/>
      <protection locked="0"/>
    </xf>
    <xf numFmtId="164" fontId="62" fillId="0" borderId="0" xfId="0" applyFont="1" applyFill="1" applyBorder="1" applyAlignment="1">
      <alignment horizontal="left" vertical="center" wrapText="1"/>
    </xf>
    <xf numFmtId="179" fontId="54" fillId="0" borderId="0" xfId="0" applyNumberFormat="1" applyFont="1" applyFill="1" applyBorder="1" applyAlignment="1">
      <alignment horizontal="center" vertical="center" wrapText="1"/>
    </xf>
    <xf numFmtId="164" fontId="56" fillId="0" borderId="0" xfId="0" applyFont="1" applyFill="1" applyBorder="1" applyAlignment="1">
      <alignment horizontal="center" vertical="center"/>
    </xf>
    <xf numFmtId="164" fontId="54" fillId="0" borderId="0" xfId="0" applyFont="1" applyFill="1" applyAlignment="1">
      <alignment vertical="center"/>
    </xf>
    <xf numFmtId="164" fontId="63" fillId="0" borderId="0" xfId="0" applyFont="1" applyFill="1" applyBorder="1" applyAlignment="1">
      <alignment horizontal="center" vertical="center" wrapText="1"/>
    </xf>
    <xf numFmtId="164" fontId="61" fillId="0" borderId="0" xfId="0" applyFont="1" applyFill="1" applyBorder="1" applyAlignment="1">
      <alignment horizontal="center" vertical="center" wrapText="1"/>
    </xf>
    <xf numFmtId="164" fontId="54" fillId="0" borderId="0" xfId="0" applyFont="1" applyFill="1" applyBorder="1" applyAlignment="1">
      <alignment horizontal="center" vertical="center" wrapText="1"/>
    </xf>
    <xf numFmtId="164" fontId="61" fillId="0" borderId="0" xfId="0" applyFont="1" applyAlignment="1">
      <alignment horizontal="center"/>
    </xf>
    <xf numFmtId="181" fontId="61" fillId="0" borderId="3" xfId="19" applyNumberFormat="1" applyFont="1" applyFill="1" applyBorder="1" applyAlignment="1" applyProtection="1">
      <alignment horizontal="right" vertical="center" wrapText="1"/>
      <protection/>
    </xf>
    <xf numFmtId="165" fontId="54" fillId="0" borderId="3" xfId="0" applyNumberFormat="1" applyFont="1" applyFill="1" applyBorder="1" applyAlignment="1">
      <alignment horizontal="left" vertical="center" wrapText="1"/>
    </xf>
    <xf numFmtId="181" fontId="54" fillId="0" borderId="3" xfId="19" applyNumberFormat="1" applyFont="1" applyFill="1" applyBorder="1" applyAlignment="1" applyProtection="1">
      <alignment horizontal="right" vertical="center" wrapText="1"/>
      <protection/>
    </xf>
    <xf numFmtId="164" fontId="61" fillId="0" borderId="3" xfId="0" applyFont="1" applyFill="1" applyBorder="1" applyAlignment="1">
      <alignment horizontal="center" vertical="center"/>
    </xf>
    <xf numFmtId="165" fontId="61" fillId="0" borderId="3" xfId="0" applyNumberFormat="1" applyFont="1" applyFill="1" applyBorder="1" applyAlignment="1">
      <alignment horizontal="left" vertical="center" wrapText="1"/>
    </xf>
    <xf numFmtId="164" fontId="61" fillId="0" borderId="3" xfId="0" applyFont="1" applyFill="1" applyBorder="1" applyAlignment="1">
      <alignment horizontal="left" vertical="center"/>
    </xf>
    <xf numFmtId="171" fontId="61" fillId="4" borderId="3" xfId="0" applyNumberFormat="1" applyFont="1" applyFill="1" applyBorder="1" applyAlignment="1">
      <alignment horizontal="center" vertical="center" wrapText="1"/>
    </xf>
    <xf numFmtId="164" fontId="61" fillId="0" borderId="3" xfId="0" applyFont="1" applyFill="1" applyBorder="1" applyAlignment="1">
      <alignment horizontal="center"/>
    </xf>
    <xf numFmtId="164" fontId="61" fillId="0" borderId="0" xfId="0" applyFont="1" applyFill="1" applyBorder="1" applyAlignment="1">
      <alignment horizontal="left" vertical="center" wrapText="1"/>
    </xf>
    <xf numFmtId="164" fontId="61" fillId="0" borderId="0" xfId="0" applyFont="1" applyFill="1" applyBorder="1" applyAlignment="1">
      <alignment horizontal="center"/>
    </xf>
    <xf numFmtId="179" fontId="54" fillId="0" borderId="0" xfId="0" applyNumberFormat="1" applyFont="1" applyFill="1" applyBorder="1" applyAlignment="1">
      <alignment horizontal="left" vertical="center" wrapText="1"/>
    </xf>
    <xf numFmtId="179" fontId="54" fillId="0" borderId="0" xfId="0" applyNumberFormat="1" applyFont="1" applyFill="1" applyBorder="1" applyAlignment="1">
      <alignment vertical="center" wrapText="1"/>
    </xf>
    <xf numFmtId="164" fontId="54" fillId="0" borderId="0" xfId="0" applyFont="1" applyFill="1" applyBorder="1" applyAlignment="1">
      <alignment vertical="center" wrapText="1"/>
    </xf>
    <xf numFmtId="164" fontId="54" fillId="0" borderId="0" xfId="264" applyFont="1" applyFill="1" applyBorder="1" applyAlignment="1">
      <alignment vertical="center"/>
      <protection/>
    </xf>
    <xf numFmtId="164" fontId="54" fillId="0" borderId="0" xfId="264" applyFont="1" applyFill="1" applyBorder="1" applyAlignment="1">
      <alignment horizontal="center" vertical="center"/>
      <protection/>
    </xf>
    <xf numFmtId="164" fontId="61" fillId="0" borderId="0" xfId="264" applyFont="1" applyFill="1" applyBorder="1" applyAlignment="1">
      <alignment horizontal="center" vertical="center"/>
      <protection/>
    </xf>
    <xf numFmtId="164" fontId="54" fillId="0" borderId="3" xfId="264" applyFont="1" applyFill="1" applyBorder="1" applyAlignment="1">
      <alignment horizontal="center" vertical="center" wrapText="1"/>
      <protection/>
    </xf>
    <xf numFmtId="164" fontId="55" fillId="0" borderId="3" xfId="264" applyFont="1" applyFill="1" applyBorder="1" applyAlignment="1">
      <alignment horizontal="left" vertical="center" wrapText="1"/>
      <protection/>
    </xf>
    <xf numFmtId="164" fontId="61" fillId="0" borderId="0" xfId="264" applyFont="1" applyFill="1" applyBorder="1" applyAlignment="1">
      <alignment vertical="center"/>
      <protection/>
    </xf>
    <xf numFmtId="164" fontId="64" fillId="0" borderId="3" xfId="264" applyFont="1" applyFill="1" applyBorder="1" applyAlignment="1">
      <alignment horizontal="left" vertical="center" wrapText="1"/>
      <protection/>
    </xf>
    <xf numFmtId="164" fontId="61" fillId="0" borderId="3" xfId="264" applyFont="1" applyFill="1" applyBorder="1" applyAlignment="1">
      <alignment horizontal="center" vertical="center"/>
      <protection/>
    </xf>
    <xf numFmtId="164" fontId="54" fillId="0" borderId="0" xfId="264" applyFont="1" applyFill="1" applyBorder="1" applyAlignment="1">
      <alignment horizontal="left" vertical="center" wrapText="1"/>
      <protection/>
    </xf>
    <xf numFmtId="164" fontId="54" fillId="0" borderId="0" xfId="264" applyFont="1" applyFill="1" applyBorder="1" applyAlignment="1">
      <alignment vertical="center" wrapText="1"/>
      <protection/>
    </xf>
    <xf numFmtId="164" fontId="54" fillId="0" borderId="3" xfId="0" applyFont="1" applyFill="1" applyBorder="1" applyAlignment="1">
      <alignment horizontal="center" vertical="center" wrapText="1" shrinkToFit="1"/>
    </xf>
    <xf numFmtId="164" fontId="54" fillId="0" borderId="15" xfId="0" applyFont="1" applyFill="1" applyBorder="1" applyAlignment="1">
      <alignment horizontal="center" vertical="center" wrapText="1" shrinkToFit="1"/>
    </xf>
    <xf numFmtId="164" fontId="61" fillId="7" borderId="12" xfId="264" applyFont="1" applyFill="1" applyBorder="1" applyAlignment="1">
      <alignment horizontal="left" vertical="center" wrapText="1"/>
      <protection/>
    </xf>
    <xf numFmtId="164" fontId="61" fillId="0" borderId="13" xfId="264" applyFont="1" applyFill="1" applyBorder="1" applyAlignment="1">
      <alignment horizontal="left" vertical="center" wrapText="1"/>
      <protection/>
    </xf>
    <xf numFmtId="164" fontId="61" fillId="0" borderId="14" xfId="264" applyFont="1" applyFill="1" applyBorder="1" applyAlignment="1">
      <alignment horizontal="left" vertical="center" wrapText="1"/>
      <protection/>
    </xf>
    <xf numFmtId="164" fontId="61" fillId="0" borderId="17" xfId="0" applyFont="1" applyFill="1" applyBorder="1" applyAlignment="1">
      <alignment horizontal="left" vertical="center" wrapText="1"/>
    </xf>
    <xf numFmtId="164" fontId="61" fillId="0" borderId="17" xfId="0" applyFont="1" applyFill="1" applyBorder="1" applyAlignment="1">
      <alignment horizontal="center" vertical="center"/>
    </xf>
    <xf numFmtId="164" fontId="65" fillId="0" borderId="0" xfId="264" applyFont="1" applyFill="1">
      <alignment/>
      <protection/>
    </xf>
    <xf numFmtId="164" fontId="55" fillId="0" borderId="3" xfId="0" applyFont="1" applyFill="1" applyBorder="1" applyAlignment="1">
      <alignment horizontal="left" vertical="center" wrapText="1"/>
    </xf>
    <xf numFmtId="164" fontId="61" fillId="0" borderId="15" xfId="0" applyFont="1" applyFill="1" applyBorder="1" applyAlignment="1">
      <alignment horizontal="left" vertical="center" wrapText="1"/>
    </xf>
    <xf numFmtId="164" fontId="61" fillId="0" borderId="15" xfId="0" applyFont="1" applyFill="1" applyBorder="1" applyAlignment="1">
      <alignment horizontal="center" vertical="center"/>
    </xf>
    <xf numFmtId="164" fontId="61" fillId="0" borderId="15" xfId="264" applyFont="1" applyFill="1" applyBorder="1" applyAlignment="1">
      <alignment horizontal="left" vertical="center" wrapText="1"/>
      <protection/>
    </xf>
    <xf numFmtId="164" fontId="61" fillId="7" borderId="3" xfId="0" applyFont="1" applyFill="1" applyBorder="1" applyAlignment="1">
      <alignment horizontal="left" vertical="center" wrapText="1"/>
    </xf>
    <xf numFmtId="164" fontId="61" fillId="0" borderId="0" xfId="0" applyFont="1" applyFill="1" applyAlignment="1">
      <alignment vertical="center"/>
    </xf>
    <xf numFmtId="164" fontId="66" fillId="0" borderId="0" xfId="0" applyFont="1" applyFill="1" applyAlignment="1">
      <alignment/>
    </xf>
    <xf numFmtId="164" fontId="61" fillId="0" borderId="0" xfId="256" applyNumberFormat="1" applyFont="1" applyFill="1" applyBorder="1" applyAlignment="1">
      <alignment horizontal="center" vertical="center" wrapText="1"/>
      <protection/>
    </xf>
    <xf numFmtId="164" fontId="54" fillId="0" borderId="3" xfId="256" applyNumberFormat="1" applyFont="1" applyFill="1" applyBorder="1" applyAlignment="1">
      <alignment horizontal="center" vertical="center" wrapText="1"/>
      <protection/>
    </xf>
    <xf numFmtId="164" fontId="54" fillId="0" borderId="3" xfId="256" applyFont="1" applyFill="1" applyBorder="1" applyAlignment="1">
      <alignment horizontal="center" vertical="center"/>
      <protection/>
    </xf>
    <xf numFmtId="164" fontId="54" fillId="0" borderId="0" xfId="0" applyFont="1" applyFill="1" applyAlignment="1">
      <alignment/>
    </xf>
    <xf numFmtId="164" fontId="61" fillId="0" borderId="3" xfId="256" applyFont="1" applyFill="1" applyBorder="1" applyAlignment="1">
      <alignment horizontal="left" vertical="center"/>
      <protection/>
    </xf>
    <xf numFmtId="179" fontId="54" fillId="23" borderId="3" xfId="256" applyNumberFormat="1" applyFont="1" applyFill="1" applyBorder="1" applyAlignment="1">
      <alignment horizontal="center" vertical="center" wrapText="1"/>
      <protection/>
    </xf>
    <xf numFmtId="164" fontId="54" fillId="0" borderId="3" xfId="256" applyNumberFormat="1" applyFont="1" applyFill="1" applyBorder="1" applyAlignment="1">
      <alignment horizontal="left" vertical="center" wrapText="1"/>
      <protection/>
    </xf>
    <xf numFmtId="164" fontId="54" fillId="0" borderId="3" xfId="256" applyNumberFormat="1" applyFont="1" applyFill="1" applyBorder="1" applyAlignment="1">
      <alignment horizontal="left" vertical="top" wrapText="1"/>
      <protection/>
    </xf>
    <xf numFmtId="164" fontId="54" fillId="0" borderId="3" xfId="256" applyFont="1" applyFill="1" applyBorder="1" applyAlignment="1">
      <alignment horizontal="center" vertical="center" wrapText="1"/>
      <protection/>
    </xf>
    <xf numFmtId="179" fontId="54" fillId="0" borderId="3" xfId="256" applyNumberFormat="1" applyFont="1" applyFill="1" applyBorder="1" applyAlignment="1">
      <alignment horizontal="center" vertical="center" wrapText="1"/>
      <protection/>
    </xf>
    <xf numFmtId="165" fontId="54" fillId="0" borderId="3" xfId="256" applyNumberFormat="1" applyFont="1" applyFill="1" applyBorder="1" applyAlignment="1">
      <alignment horizontal="left" vertical="center" wrapText="1"/>
      <protection/>
    </xf>
    <xf numFmtId="164" fontId="67" fillId="0" borderId="0" xfId="0" applyFont="1" applyFill="1" applyAlignment="1">
      <alignment/>
    </xf>
    <xf numFmtId="164" fontId="55" fillId="0" borderId="0" xfId="0" applyFont="1" applyFill="1" applyAlignment="1">
      <alignment horizontal="center" vertical="center"/>
    </xf>
    <xf numFmtId="164" fontId="64" fillId="0" borderId="0" xfId="0" applyFont="1" applyFill="1" applyBorder="1" applyAlignment="1">
      <alignment horizontal="center" vertical="center"/>
    </xf>
    <xf numFmtId="164" fontId="54" fillId="0" borderId="14" xfId="0" applyFont="1" applyFill="1" applyBorder="1" applyAlignment="1">
      <alignment horizontal="center" vertical="center" wrapText="1"/>
    </xf>
    <xf numFmtId="182" fontId="61" fillId="23" borderId="3" xfId="0" applyNumberFormat="1" applyFont="1" applyFill="1" applyBorder="1" applyAlignment="1">
      <alignment horizontal="center" vertical="center" wrapText="1"/>
    </xf>
    <xf numFmtId="182" fontId="61" fillId="0" borderId="3" xfId="0" applyNumberFormat="1" applyFont="1" applyFill="1" applyBorder="1" applyAlignment="1">
      <alignment horizontal="center" vertical="center" wrapText="1"/>
    </xf>
    <xf numFmtId="183" fontId="61" fillId="0" borderId="3" xfId="19" applyNumberFormat="1" applyFont="1" applyFill="1" applyBorder="1" applyAlignment="1" applyProtection="1">
      <alignment horizontal="right" vertical="center" wrapText="1"/>
      <protection/>
    </xf>
    <xf numFmtId="182" fontId="54" fillId="0" borderId="3" xfId="0" applyNumberFormat="1" applyFont="1" applyFill="1" applyBorder="1" applyAlignment="1">
      <alignment horizontal="center" vertical="center" wrapText="1"/>
    </xf>
    <xf numFmtId="183" fontId="54" fillId="0" borderId="3" xfId="19" applyNumberFormat="1" applyFont="1" applyFill="1" applyBorder="1" applyAlignment="1" applyProtection="1">
      <alignment horizontal="right" vertical="center" wrapText="1"/>
      <protection/>
    </xf>
    <xf numFmtId="183" fontId="61" fillId="23" borderId="3" xfId="0" applyNumberFormat="1" applyFont="1" applyFill="1" applyBorder="1" applyAlignment="1">
      <alignment horizontal="center" vertical="center" wrapText="1"/>
    </xf>
    <xf numFmtId="183" fontId="54" fillId="23" borderId="3" xfId="0" applyNumberFormat="1" applyFont="1" applyFill="1" applyBorder="1" applyAlignment="1">
      <alignment horizontal="center" vertical="center" wrapText="1"/>
    </xf>
    <xf numFmtId="184" fontId="54" fillId="0" borderId="0" xfId="0" applyNumberFormat="1" applyFont="1" applyFill="1" applyBorder="1" applyAlignment="1">
      <alignment horizontal="center" vertical="center" wrapText="1"/>
    </xf>
    <xf numFmtId="164" fontId="54" fillId="0" borderId="0" xfId="0" applyFont="1" applyFill="1" applyBorder="1" applyAlignment="1">
      <alignment horizontal="justify" vertical="center" wrapText="1" shrinkToFit="1"/>
    </xf>
    <xf numFmtId="164" fontId="54" fillId="0" borderId="0" xfId="0" applyFont="1" applyFill="1" applyBorder="1" applyAlignment="1">
      <alignment horizontal="left" vertical="center" wrapText="1" shrinkToFit="1"/>
    </xf>
    <xf numFmtId="164" fontId="54" fillId="0" borderId="12" xfId="0" applyFont="1" applyFill="1" applyBorder="1" applyAlignment="1">
      <alignment horizontal="center" vertical="center"/>
    </xf>
    <xf numFmtId="164" fontId="64" fillId="0" borderId="12" xfId="0" applyNumberFormat="1" applyFont="1" applyFill="1" applyBorder="1" applyAlignment="1">
      <alignment horizontal="center" vertical="center"/>
    </xf>
    <xf numFmtId="165" fontId="54" fillId="0" borderId="12" xfId="0" applyNumberFormat="1" applyFont="1" applyFill="1" applyBorder="1" applyAlignment="1">
      <alignment horizontal="center" vertical="center" wrapText="1"/>
    </xf>
    <xf numFmtId="164" fontId="64" fillId="0" borderId="0" xfId="0" applyFont="1" applyFill="1" applyAlignment="1">
      <alignment vertical="center"/>
    </xf>
    <xf numFmtId="168" fontId="54" fillId="0" borderId="3" xfId="0" applyNumberFormat="1" applyFont="1" applyFill="1" applyBorder="1" applyAlignment="1">
      <alignment horizontal="center" vertical="center" wrapText="1"/>
    </xf>
    <xf numFmtId="183" fontId="54" fillId="0" borderId="3" xfId="0" applyNumberFormat="1" applyFont="1" applyFill="1" applyBorder="1" applyAlignment="1">
      <alignment horizontal="center" vertical="center" wrapText="1"/>
    </xf>
    <xf numFmtId="182" fontId="54" fillId="23" borderId="3" xfId="0" applyNumberFormat="1" applyFont="1" applyFill="1" applyBorder="1" applyAlignment="1">
      <alignment horizontal="center" vertical="center" wrapText="1"/>
    </xf>
    <xf numFmtId="181" fontId="54" fillId="0" borderId="3" xfId="0" applyNumberFormat="1" applyFont="1" applyFill="1" applyBorder="1" applyAlignment="1">
      <alignment horizontal="center" vertical="center"/>
    </xf>
    <xf numFmtId="183" fontId="61" fillId="0" borderId="3" xfId="0" applyNumberFormat="1" applyFont="1" applyFill="1" applyBorder="1" applyAlignment="1">
      <alignment horizontal="center" vertical="center" wrapText="1"/>
    </xf>
    <xf numFmtId="181" fontId="61" fillId="0" borderId="3" xfId="0" applyNumberFormat="1" applyFont="1" applyFill="1" applyBorder="1" applyAlignment="1">
      <alignment horizontal="center" vertical="center"/>
    </xf>
    <xf numFmtId="185" fontId="54" fillId="0" borderId="0" xfId="0" applyNumberFormat="1" applyFont="1" applyFill="1" applyBorder="1" applyAlignment="1">
      <alignment horizontal="center" vertical="center"/>
    </xf>
    <xf numFmtId="184" fontId="54" fillId="0" borderId="3" xfId="0" applyNumberFormat="1" applyFont="1" applyFill="1" applyBorder="1" applyAlignment="1">
      <alignment horizontal="center" vertical="center" wrapText="1"/>
    </xf>
    <xf numFmtId="164" fontId="54" fillId="0" borderId="3" xfId="0" applyNumberFormat="1" applyFont="1" applyFill="1" applyBorder="1" applyAlignment="1">
      <alignment horizontal="center" vertical="center" wrapText="1"/>
    </xf>
    <xf numFmtId="165" fontId="54" fillId="0" borderId="3" xfId="0" applyNumberFormat="1" applyFont="1" applyFill="1" applyBorder="1" applyAlignment="1">
      <alignment horizontal="center" vertical="center" wrapText="1"/>
    </xf>
    <xf numFmtId="164" fontId="61" fillId="0" borderId="3" xfId="0" applyNumberFormat="1" applyFont="1" applyFill="1" applyBorder="1" applyAlignment="1">
      <alignment horizontal="center" vertical="center" wrapText="1"/>
    </xf>
    <xf numFmtId="184" fontId="61" fillId="0" borderId="3" xfId="0" applyNumberFormat="1" applyFont="1" applyFill="1" applyBorder="1" applyAlignment="1">
      <alignment horizontal="center" vertical="center" wrapText="1"/>
    </xf>
    <xf numFmtId="164" fontId="68" fillId="0" borderId="0" xfId="0" applyFont="1" applyFill="1" applyBorder="1" applyAlignment="1">
      <alignment vertical="center"/>
    </xf>
    <xf numFmtId="164" fontId="61" fillId="0" borderId="0" xfId="0" applyFont="1" applyFill="1" applyBorder="1" applyAlignment="1">
      <alignment horizontal="right" vertical="center"/>
    </xf>
    <xf numFmtId="179" fontId="54" fillId="0" borderId="0" xfId="0" applyNumberFormat="1" applyFont="1" applyFill="1" applyAlignment="1">
      <alignment vertical="center"/>
    </xf>
    <xf numFmtId="164" fontId="61" fillId="0" borderId="0" xfId="0" applyFont="1" applyFill="1" applyBorder="1" applyAlignment="1">
      <alignment horizontal="left" vertical="center"/>
    </xf>
    <xf numFmtId="164" fontId="61" fillId="0" borderId="22" xfId="0" applyFont="1" applyFill="1" applyBorder="1" applyAlignment="1">
      <alignment horizontal="left" vertical="center" wrapText="1"/>
    </xf>
    <xf numFmtId="164" fontId="64" fillId="0" borderId="3" xfId="0" applyNumberFormat="1" applyFont="1" applyFill="1" applyBorder="1" applyAlignment="1">
      <alignment horizontal="center" vertical="center" wrapText="1" shrinkToFit="1"/>
    </xf>
    <xf numFmtId="164" fontId="64" fillId="0" borderId="3" xfId="0" applyFont="1" applyFill="1" applyBorder="1" applyAlignment="1">
      <alignment horizontal="center" vertical="center" wrapText="1" shrinkToFit="1"/>
    </xf>
    <xf numFmtId="164" fontId="64" fillId="0" borderId="12" xfId="0" applyFont="1" applyFill="1" applyBorder="1" applyAlignment="1">
      <alignment horizontal="center" vertical="center" wrapText="1"/>
    </xf>
    <xf numFmtId="164" fontId="64" fillId="0" borderId="3" xfId="0" applyFont="1" applyFill="1" applyBorder="1" applyAlignment="1">
      <alignment horizontal="center" vertical="center" wrapText="1"/>
    </xf>
    <xf numFmtId="164" fontId="64" fillId="0" borderId="3" xfId="0" applyFont="1" applyFill="1" applyBorder="1" applyAlignment="1">
      <alignment horizontal="center" vertical="center"/>
    </xf>
    <xf numFmtId="164" fontId="64" fillId="0" borderId="12" xfId="0" applyNumberFormat="1" applyFont="1" applyFill="1" applyBorder="1" applyAlignment="1">
      <alignment horizontal="center" vertical="center" wrapText="1"/>
    </xf>
    <xf numFmtId="164" fontId="64" fillId="0" borderId="3" xfId="0" applyNumberFormat="1" applyFont="1" applyFill="1" applyBorder="1" applyAlignment="1">
      <alignment horizontal="center" vertical="center" wrapText="1"/>
    </xf>
    <xf numFmtId="164" fontId="61" fillId="0" borderId="3" xfId="0" applyFont="1" applyFill="1" applyBorder="1" applyAlignment="1">
      <alignment horizontal="left" vertical="center" wrapText="1" shrinkToFit="1"/>
    </xf>
    <xf numFmtId="184" fontId="54" fillId="0" borderId="23" xfId="0" applyNumberFormat="1" applyFont="1" applyFill="1" applyBorder="1" applyAlignment="1">
      <alignment vertical="center" wrapText="1"/>
    </xf>
    <xf numFmtId="181" fontId="61" fillId="0" borderId="0" xfId="0" applyNumberFormat="1" applyFont="1" applyFill="1" applyBorder="1" applyAlignment="1">
      <alignment horizontal="right" vertical="center" wrapText="1"/>
    </xf>
    <xf numFmtId="181" fontId="61" fillId="0" borderId="0" xfId="0" applyNumberFormat="1" applyFont="1" applyFill="1" applyBorder="1" applyAlignment="1">
      <alignment horizontal="center" vertical="center" wrapText="1"/>
    </xf>
    <xf numFmtId="179" fontId="61" fillId="0" borderId="0" xfId="0" applyNumberFormat="1" applyFont="1" applyFill="1" applyBorder="1" applyAlignment="1">
      <alignment horizontal="center" vertical="center" wrapText="1"/>
    </xf>
    <xf numFmtId="179" fontId="61" fillId="0" borderId="0" xfId="0" applyNumberFormat="1" applyFont="1" applyFill="1" applyBorder="1" applyAlignment="1">
      <alignment horizontal="center" vertical="center"/>
    </xf>
    <xf numFmtId="179" fontId="61" fillId="0" borderId="0" xfId="0" applyNumberFormat="1" applyFont="1" applyFill="1" applyBorder="1" applyAlignment="1">
      <alignment vertical="center"/>
    </xf>
    <xf numFmtId="184" fontId="64" fillId="0" borderId="3" xfId="0" applyNumberFormat="1" applyFont="1" applyFill="1" applyBorder="1" applyAlignment="1">
      <alignment horizontal="center" vertical="center" wrapText="1" shrinkToFit="1"/>
    </xf>
    <xf numFmtId="165" fontId="64" fillId="0" borderId="3" xfId="0" applyNumberFormat="1" applyFont="1" applyFill="1" applyBorder="1" applyAlignment="1">
      <alignment horizontal="left" vertical="center" wrapText="1"/>
    </xf>
    <xf numFmtId="165" fontId="64" fillId="0" borderId="3" xfId="0" applyNumberFormat="1" applyFont="1" applyFill="1" applyBorder="1" applyAlignment="1">
      <alignment horizontal="center" vertical="center" wrapText="1"/>
    </xf>
    <xf numFmtId="164" fontId="54" fillId="0" borderId="0" xfId="0" applyFont="1" applyFill="1" applyAlignment="1">
      <alignment horizontal="right" vertical="center"/>
    </xf>
    <xf numFmtId="164" fontId="54" fillId="0" borderId="22" xfId="0" applyFont="1" applyFill="1" applyBorder="1" applyAlignment="1">
      <alignment vertical="center"/>
    </xf>
    <xf numFmtId="164" fontId="54" fillId="0" borderId="22" xfId="0" applyFont="1" applyFill="1" applyBorder="1" applyAlignment="1">
      <alignment horizontal="center" vertical="center"/>
    </xf>
    <xf numFmtId="164" fontId="66" fillId="0" borderId="22" xfId="0" applyFont="1" applyFill="1" applyBorder="1" applyAlignment="1">
      <alignment horizontal="right" vertical="center"/>
    </xf>
    <xf numFmtId="164" fontId="54" fillId="0" borderId="22" xfId="0" applyFont="1" applyFill="1" applyBorder="1" applyAlignment="1">
      <alignment horizontal="right" vertical="center"/>
    </xf>
    <xf numFmtId="186" fontId="54" fillId="0" borderId="3" xfId="0" applyNumberFormat="1" applyFont="1" applyFill="1" applyBorder="1" applyAlignment="1">
      <alignment horizontal="center" vertical="center" wrapText="1"/>
    </xf>
    <xf numFmtId="184" fontId="54" fillId="0" borderId="3" xfId="0" applyNumberFormat="1" applyFont="1" applyFill="1" applyBorder="1" applyAlignment="1">
      <alignment horizontal="center" vertical="center" wrapText="1" shrinkToFit="1"/>
    </xf>
    <xf numFmtId="165" fontId="54" fillId="22" borderId="3" xfId="0" applyNumberFormat="1" applyFont="1" applyFill="1" applyBorder="1" applyAlignment="1">
      <alignment horizontal="left" vertical="center" wrapText="1"/>
    </xf>
    <xf numFmtId="179" fontId="54" fillId="0" borderId="3" xfId="0" applyNumberFormat="1" applyFont="1" applyFill="1" applyBorder="1" applyAlignment="1">
      <alignment horizontal="right" vertical="center" wrapText="1"/>
    </xf>
    <xf numFmtId="164" fontId="61" fillId="0" borderId="3" xfId="0" applyNumberFormat="1" applyFont="1" applyFill="1" applyBorder="1" applyAlignment="1">
      <alignment horizontal="left" vertical="center" wrapText="1" shrinkToFit="1"/>
    </xf>
    <xf numFmtId="179" fontId="61" fillId="0" borderId="3" xfId="0" applyNumberFormat="1" applyFont="1" applyFill="1" applyBorder="1" applyAlignment="1">
      <alignment horizontal="right" vertical="center" wrapText="1"/>
    </xf>
    <xf numFmtId="164" fontId="54" fillId="0" borderId="3" xfId="0" applyNumberFormat="1" applyFont="1" applyFill="1" applyBorder="1" applyAlignment="1">
      <alignment horizontal="left" vertical="center" wrapText="1" shrinkToFit="1"/>
    </xf>
    <xf numFmtId="179" fontId="54" fillId="23" borderId="3" xfId="0" applyNumberFormat="1" applyFont="1" applyFill="1" applyBorder="1" applyAlignment="1">
      <alignment horizontal="center" vertical="center" wrapText="1"/>
    </xf>
    <xf numFmtId="181" fontId="61" fillId="0" borderId="0" xfId="0" applyNumberFormat="1" applyFont="1" applyFill="1" applyBorder="1" applyAlignment="1">
      <alignment horizontal="right" vertical="center"/>
    </xf>
    <xf numFmtId="164" fontId="65" fillId="0" borderId="0" xfId="0" applyFont="1" applyFill="1" applyAlignment="1">
      <alignment vertical="center"/>
    </xf>
    <xf numFmtId="164" fontId="65" fillId="0" borderId="0" xfId="0" applyFont="1" applyFill="1" applyAlignment="1">
      <alignment/>
    </xf>
    <xf numFmtId="164" fontId="65" fillId="0" borderId="0" xfId="0" applyFont="1" applyFill="1" applyAlignment="1">
      <alignment horizontal="center" vertical="center"/>
    </xf>
    <xf numFmtId="164" fontId="54" fillId="0" borderId="3" xfId="0" applyNumberFormat="1" applyFont="1" applyFill="1" applyBorder="1" applyAlignment="1">
      <alignment horizontal="left"/>
    </xf>
    <xf numFmtId="184" fontId="64" fillId="22" borderId="3" xfId="0" applyNumberFormat="1" applyFont="1" applyFill="1" applyBorder="1" applyAlignment="1">
      <alignment horizontal="justify" vertical="center" wrapText="1"/>
    </xf>
    <xf numFmtId="164" fontId="54" fillId="0" borderId="3" xfId="0" applyNumberFormat="1" applyFont="1" applyFill="1" applyBorder="1" applyAlignment="1">
      <alignment/>
    </xf>
    <xf numFmtId="164" fontId="54" fillId="0" borderId="3" xfId="0" applyNumberFormat="1" applyFont="1" applyFill="1" applyBorder="1" applyAlignment="1">
      <alignment horizontal="center"/>
    </xf>
    <xf numFmtId="184" fontId="54" fillId="0" borderId="3" xfId="0" applyNumberFormat="1" applyFont="1" applyFill="1" applyBorder="1" applyAlignment="1">
      <alignment horizontal="left" vertical="center" wrapText="1"/>
    </xf>
    <xf numFmtId="164" fontId="61" fillId="0" borderId="3" xfId="0" applyFont="1" applyFill="1" applyBorder="1" applyAlignment="1">
      <alignment horizontal="left"/>
    </xf>
    <xf numFmtId="184" fontId="61" fillId="0" borderId="3" xfId="0" applyNumberFormat="1" applyFont="1" applyFill="1" applyBorder="1" applyAlignment="1">
      <alignment horizontal="left" vertical="center" wrapText="1"/>
    </xf>
    <xf numFmtId="181" fontId="61" fillId="0" borderId="0" xfId="0" applyNumberFormat="1" applyFont="1" applyFill="1" applyBorder="1" applyAlignment="1">
      <alignment horizontal="center" vertical="center"/>
    </xf>
    <xf numFmtId="164" fontId="54" fillId="0" borderId="0" xfId="0" applyFont="1" applyFill="1" applyAlignment="1">
      <alignment vertical="center" wrapText="1" shrinkToFit="1"/>
    </xf>
    <xf numFmtId="164" fontId="54" fillId="0" borderId="0" xfId="0" applyFont="1" applyFill="1" applyBorder="1" applyAlignment="1">
      <alignment vertical="center" wrapText="1" shrinkToFit="1"/>
    </xf>
    <xf numFmtId="164" fontId="69" fillId="0" borderId="0" xfId="0" applyFont="1" applyFill="1" applyBorder="1" applyAlignment="1">
      <alignment vertical="center" wrapText="1"/>
    </xf>
    <xf numFmtId="164" fontId="61" fillId="0" borderId="0" xfId="0" applyFont="1" applyFill="1" applyAlignment="1">
      <alignment horizontal="right" vertical="center"/>
    </xf>
    <xf numFmtId="164" fontId="58" fillId="0" borderId="0" xfId="0" applyFont="1" applyFill="1" applyAlignment="1">
      <alignment vertical="center"/>
    </xf>
  </cellXfs>
  <cellStyles count="35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Акцент1 2" xfId="26"/>
    <cellStyle name="20% - Акцент1 3" xfId="27"/>
    <cellStyle name="20% - Акцент2 2" xfId="28"/>
    <cellStyle name="20% - Акцент2 3" xfId="29"/>
    <cellStyle name="20% - Акцент3 2" xfId="30"/>
    <cellStyle name="20% - Акцент3 3" xfId="31"/>
    <cellStyle name="20% - Акцент4 2" xfId="32"/>
    <cellStyle name="20% - Акцент4 3" xfId="33"/>
    <cellStyle name="20% - Акцент5 2" xfId="34"/>
    <cellStyle name="20% - Акцент5 3" xfId="35"/>
    <cellStyle name="20% - Акцент6 2" xfId="36"/>
    <cellStyle name="20% - Акцент6 3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Акцент1 2" xfId="44"/>
    <cellStyle name="40% - Акцент1 3" xfId="45"/>
    <cellStyle name="40% - Акцент2 2" xfId="46"/>
    <cellStyle name="40% - Акцент2 3" xfId="47"/>
    <cellStyle name="40% - Акцент3 2" xfId="48"/>
    <cellStyle name="40% - Акцент3 3" xfId="49"/>
    <cellStyle name="40% - Акцент4 2" xfId="50"/>
    <cellStyle name="40% - Акцент4 3" xfId="51"/>
    <cellStyle name="40% - Акцент5 2" xfId="52"/>
    <cellStyle name="40% - Акцент5 3" xfId="53"/>
    <cellStyle name="40% - Акцент6 2" xfId="54"/>
    <cellStyle name="40% - Акцент6 3" xfId="55"/>
    <cellStyle name="60% - Accent1" xfId="56"/>
    <cellStyle name="60% - Accent2" xfId="57"/>
    <cellStyle name="60% - Accent3" xfId="58"/>
    <cellStyle name="60% - Accent4" xfId="59"/>
    <cellStyle name="60% - Accent5" xfId="60"/>
    <cellStyle name="60% - Accent6" xfId="61"/>
    <cellStyle name="60% - Акцент1 2" xfId="62"/>
    <cellStyle name="60% - Акцент1 3" xfId="63"/>
    <cellStyle name="60% - Акцент2 2" xfId="64"/>
    <cellStyle name="60% - Акцент2 3" xfId="65"/>
    <cellStyle name="60% - Акцент3 2" xfId="66"/>
    <cellStyle name="60% - Акцент3 3" xfId="67"/>
    <cellStyle name="60% - Акцент4 2" xfId="68"/>
    <cellStyle name="60% - Акцент4 3" xfId="69"/>
    <cellStyle name="60% - Акцент5 2" xfId="70"/>
    <cellStyle name="60% - Акцент5 3" xfId="71"/>
    <cellStyle name="60% - Акцент6 2" xfId="72"/>
    <cellStyle name="60% - Акцент6 3" xfId="73"/>
    <cellStyle name="_Fakt_2" xfId="74"/>
    <cellStyle name="_rozhufrovka 2009" xfId="75"/>
    <cellStyle name="_АТиСТ 5а МТР липень 2008" xfId="76"/>
    <cellStyle name="_ПРГК сводний_" xfId="77"/>
    <cellStyle name="_УТГ" xfId="78"/>
    <cellStyle name="_Феодосия 5а МТР липень 2008" xfId="79"/>
    <cellStyle name="_ХТГ довідка." xfId="80"/>
    <cellStyle name="_Шебелинка 5а МТР липень 2008" xfId="81"/>
    <cellStyle name="Accent1" xfId="82"/>
    <cellStyle name="Accent2" xfId="83"/>
    <cellStyle name="Accent3" xfId="84"/>
    <cellStyle name="Accent4" xfId="85"/>
    <cellStyle name="Accent5" xfId="86"/>
    <cellStyle name="Accent6" xfId="87"/>
    <cellStyle name="Bad" xfId="88"/>
    <cellStyle name="Calculation" xfId="89"/>
    <cellStyle name="Check Cell" xfId="90"/>
    <cellStyle name="Column-Header" xfId="91"/>
    <cellStyle name="Column-Header 2" xfId="92"/>
    <cellStyle name="Column-Header 3" xfId="93"/>
    <cellStyle name="Column-Header 4" xfId="94"/>
    <cellStyle name="Column-Header 5" xfId="95"/>
    <cellStyle name="Column-Header 6" xfId="96"/>
    <cellStyle name="Column-Header 7" xfId="97"/>
    <cellStyle name="Column-Header 7 2" xfId="98"/>
    <cellStyle name="Column-Header 8" xfId="99"/>
    <cellStyle name="Column-Header 8 2" xfId="100"/>
    <cellStyle name="Column-Header 9" xfId="101"/>
    <cellStyle name="Column-Header 9 2" xfId="102"/>
    <cellStyle name="Column-Header_Zvit rux-koshtiv 2010 Департамент " xfId="103"/>
    <cellStyle name="Comma_2005_03_15-Финансовый_БГ" xfId="104"/>
    <cellStyle name="Define-Column" xfId="105"/>
    <cellStyle name="Define-Column 10" xfId="106"/>
    <cellStyle name="Define-Column 2" xfId="107"/>
    <cellStyle name="Define-Column 3" xfId="108"/>
    <cellStyle name="Define-Column 4" xfId="109"/>
    <cellStyle name="Define-Column 5" xfId="110"/>
    <cellStyle name="Define-Column 6" xfId="111"/>
    <cellStyle name="Define-Column 7" xfId="112"/>
    <cellStyle name="Define-Column 7 2" xfId="113"/>
    <cellStyle name="Define-Column 7 3" xfId="114"/>
    <cellStyle name="Define-Column 8" xfId="115"/>
    <cellStyle name="Define-Column 8 2" xfId="116"/>
    <cellStyle name="Define-Column 8 3" xfId="117"/>
    <cellStyle name="Define-Column 9" xfId="118"/>
    <cellStyle name="Define-Column 9 2" xfId="119"/>
    <cellStyle name="Define-Column 9 3" xfId="120"/>
    <cellStyle name="Define-Column_Zvit rux-koshtiv 2010 Департамент " xfId="121"/>
    <cellStyle name="Explanatory Text" xfId="122"/>
    <cellStyle name="FS10" xfId="123"/>
    <cellStyle name="Good" xfId="124"/>
    <cellStyle name="Heading 1" xfId="125"/>
    <cellStyle name="Heading 2" xfId="126"/>
    <cellStyle name="Heading 3" xfId="127"/>
    <cellStyle name="Heading 4" xfId="128"/>
    <cellStyle name="Hyperlink 2" xfId="129"/>
    <cellStyle name="Input" xfId="130"/>
    <cellStyle name="Level0" xfId="131"/>
    <cellStyle name="Level0 10" xfId="132"/>
    <cellStyle name="Level0 2" xfId="133"/>
    <cellStyle name="Level0 2 2" xfId="134"/>
    <cellStyle name="Level0 3" xfId="135"/>
    <cellStyle name="Level0 3 2" xfId="136"/>
    <cellStyle name="Level0 4" xfId="137"/>
    <cellStyle name="Level0 4 2" xfId="138"/>
    <cellStyle name="Level0 5" xfId="139"/>
    <cellStyle name="Level0 6" xfId="140"/>
    <cellStyle name="Level0 7" xfId="141"/>
    <cellStyle name="Level0 7 2" xfId="142"/>
    <cellStyle name="Level0 7 3" xfId="143"/>
    <cellStyle name="Level0 8" xfId="144"/>
    <cellStyle name="Level0 8 2" xfId="145"/>
    <cellStyle name="Level0 8 3" xfId="146"/>
    <cellStyle name="Level0 9" xfId="147"/>
    <cellStyle name="Level0 9 2" xfId="148"/>
    <cellStyle name="Level0 9 3" xfId="149"/>
    <cellStyle name="Level0_Zvit rux-koshtiv 2010 Департамент " xfId="150"/>
    <cellStyle name="Level1" xfId="151"/>
    <cellStyle name="Level1 2" xfId="152"/>
    <cellStyle name="Level1-Numbers" xfId="153"/>
    <cellStyle name="Level1-Numbers 2" xfId="154"/>
    <cellStyle name="Level1-Numbers-Hide" xfId="155"/>
    <cellStyle name="Level2" xfId="156"/>
    <cellStyle name="Level2 2" xfId="157"/>
    <cellStyle name="Level2-Hide" xfId="158"/>
    <cellStyle name="Level2-Hide 2" xfId="159"/>
    <cellStyle name="Level2-Numbers" xfId="160"/>
    <cellStyle name="Level2-Numbers 2" xfId="161"/>
    <cellStyle name="Level2-Numbers-Hide" xfId="162"/>
    <cellStyle name="Level3" xfId="163"/>
    <cellStyle name="Level3 2" xfId="164"/>
    <cellStyle name="Level3 3" xfId="165"/>
    <cellStyle name="Level3-Hide" xfId="166"/>
    <cellStyle name="Level3-Hide 2" xfId="167"/>
    <cellStyle name="Level3-Numbers" xfId="168"/>
    <cellStyle name="Level3-Numbers 2" xfId="169"/>
    <cellStyle name="Level3-Numbers 3" xfId="170"/>
    <cellStyle name="Level3-Numbers-Hide" xfId="171"/>
    <cellStyle name="Level3-Numbers_План департамент_2010_1207" xfId="172"/>
    <cellStyle name="Level3_План департамент_2010_1207" xfId="173"/>
    <cellStyle name="Level4" xfId="174"/>
    <cellStyle name="Level4 2" xfId="175"/>
    <cellStyle name="Level4-Hide" xfId="176"/>
    <cellStyle name="Level4-Hide 2" xfId="177"/>
    <cellStyle name="Level4-Numbers" xfId="178"/>
    <cellStyle name="Level4-Numbers 2" xfId="179"/>
    <cellStyle name="Level4-Numbers-Hide" xfId="180"/>
    <cellStyle name="Level5" xfId="181"/>
    <cellStyle name="Level5 2" xfId="182"/>
    <cellStyle name="Level5-Hide" xfId="183"/>
    <cellStyle name="Level5-Hide 2" xfId="184"/>
    <cellStyle name="Level5-Numbers" xfId="185"/>
    <cellStyle name="Level5-Numbers 2" xfId="186"/>
    <cellStyle name="Level5-Numbers-Hide" xfId="187"/>
    <cellStyle name="Level6" xfId="188"/>
    <cellStyle name="Level6 2" xfId="189"/>
    <cellStyle name="Level6-Hide" xfId="190"/>
    <cellStyle name="Level6-Hide 2" xfId="191"/>
    <cellStyle name="Level6-Numbers" xfId="192"/>
    <cellStyle name="Level6-Numbers 2" xfId="193"/>
    <cellStyle name="Level7" xfId="194"/>
    <cellStyle name="Level7-Hide" xfId="195"/>
    <cellStyle name="Level7-Numbers" xfId="196"/>
    <cellStyle name="Linked Cell" xfId="197"/>
    <cellStyle name="Neutral" xfId="198"/>
    <cellStyle name="Normal 2" xfId="199"/>
    <cellStyle name="Normal_2005_03_15-Финансовый_БГ" xfId="200"/>
    <cellStyle name="Normal_GSE DCF_Model_31_07_09 final" xfId="201"/>
    <cellStyle name="Note" xfId="202"/>
    <cellStyle name="Number-Cells" xfId="203"/>
    <cellStyle name="Number-Cells-Column2" xfId="204"/>
    <cellStyle name="Number-Cells-Column5" xfId="205"/>
    <cellStyle name="Output" xfId="206"/>
    <cellStyle name="Row-Header" xfId="207"/>
    <cellStyle name="Row-Header 2" xfId="208"/>
    <cellStyle name="Title" xfId="209"/>
    <cellStyle name="Total" xfId="210"/>
    <cellStyle name="Warning Text" xfId="211"/>
    <cellStyle name="Акцент1 2" xfId="212"/>
    <cellStyle name="Акцент1 3" xfId="213"/>
    <cellStyle name="Акцент2 2" xfId="214"/>
    <cellStyle name="Акцент2 3" xfId="215"/>
    <cellStyle name="Акцент3 2" xfId="216"/>
    <cellStyle name="Акцент3 3" xfId="217"/>
    <cellStyle name="Акцент4 2" xfId="218"/>
    <cellStyle name="Акцент4 3" xfId="219"/>
    <cellStyle name="Акцент5 2" xfId="220"/>
    <cellStyle name="Акцент5 3" xfId="221"/>
    <cellStyle name="Акцент6 2" xfId="222"/>
    <cellStyle name="Акцент6 3" xfId="223"/>
    <cellStyle name="Ввод  2" xfId="224"/>
    <cellStyle name="Ввод  3" xfId="225"/>
    <cellStyle name="Вывод 2" xfId="226"/>
    <cellStyle name="Вывод 3" xfId="227"/>
    <cellStyle name="Вычисление 2" xfId="228"/>
    <cellStyle name="Вычисление 3" xfId="229"/>
    <cellStyle name="Денежный 2" xfId="230"/>
    <cellStyle name="Заголовок 1 2" xfId="231"/>
    <cellStyle name="Заголовок 1 3" xfId="232"/>
    <cellStyle name="Заголовок 2 2" xfId="233"/>
    <cellStyle name="Заголовок 2 3" xfId="234"/>
    <cellStyle name="Заголовок 3 2" xfId="235"/>
    <cellStyle name="Заголовок 3 3" xfId="236"/>
    <cellStyle name="Заголовок 4 2" xfId="237"/>
    <cellStyle name="Заголовок 4 3" xfId="238"/>
    <cellStyle name="Итог 2" xfId="239"/>
    <cellStyle name="Итог 3" xfId="240"/>
    <cellStyle name="Контрольная ячейка 2" xfId="241"/>
    <cellStyle name="Контрольная ячейка 3" xfId="242"/>
    <cellStyle name="Название 2" xfId="243"/>
    <cellStyle name="Название 3" xfId="244"/>
    <cellStyle name="Нейтральный 2" xfId="245"/>
    <cellStyle name="Нейтральный 3" xfId="246"/>
    <cellStyle name="Обычный 10" xfId="247"/>
    <cellStyle name="Обычный 11" xfId="248"/>
    <cellStyle name="Обычный 12" xfId="249"/>
    <cellStyle name="Обычный 13" xfId="250"/>
    <cellStyle name="Обычный 14" xfId="251"/>
    <cellStyle name="Обычный 15" xfId="252"/>
    <cellStyle name="Обычный 16" xfId="253"/>
    <cellStyle name="Обычный 17" xfId="254"/>
    <cellStyle name="Обычный 18" xfId="255"/>
    <cellStyle name="Обычный 2" xfId="256"/>
    <cellStyle name="Обычный 2 10" xfId="257"/>
    <cellStyle name="Обычный 2 11" xfId="258"/>
    <cellStyle name="Обычный 2 12" xfId="259"/>
    <cellStyle name="Обычный 2 13" xfId="260"/>
    <cellStyle name="Обычный 2 14" xfId="261"/>
    <cellStyle name="Обычный 2 15" xfId="262"/>
    <cellStyle name="Обычный 2 16" xfId="263"/>
    <cellStyle name="Обычный 2 2" xfId="264"/>
    <cellStyle name="Обычный 2 2 2" xfId="265"/>
    <cellStyle name="Обычный 2 2 3" xfId="266"/>
    <cellStyle name="Обычный 2 2_Расшифровка прочих" xfId="267"/>
    <cellStyle name="Обычный 2 3" xfId="268"/>
    <cellStyle name="Обычный 2 4" xfId="269"/>
    <cellStyle name="Обычный 2 5" xfId="270"/>
    <cellStyle name="Обычный 2 6" xfId="271"/>
    <cellStyle name="Обычный 2 7" xfId="272"/>
    <cellStyle name="Обычный 2 8" xfId="273"/>
    <cellStyle name="Обычный 2 9" xfId="274"/>
    <cellStyle name="Обычный 2_2604-2010" xfId="275"/>
    <cellStyle name="Обычный 3" xfId="276"/>
    <cellStyle name="Обычный 3 10" xfId="277"/>
    <cellStyle name="Обычный 3 11" xfId="278"/>
    <cellStyle name="Обычный 3 12" xfId="279"/>
    <cellStyle name="Обычный 3 13" xfId="280"/>
    <cellStyle name="Обычный 3 14" xfId="281"/>
    <cellStyle name="Обычный 3 2" xfId="282"/>
    <cellStyle name="Обычный 3 3" xfId="283"/>
    <cellStyle name="Обычный 3 4" xfId="284"/>
    <cellStyle name="Обычный 3 5" xfId="285"/>
    <cellStyle name="Обычный 3 6" xfId="286"/>
    <cellStyle name="Обычный 3 7" xfId="287"/>
    <cellStyle name="Обычный 3 8" xfId="288"/>
    <cellStyle name="Обычный 3 9" xfId="289"/>
    <cellStyle name="Обычный 3_Дефицит_7 млрд_0608_бс" xfId="290"/>
    <cellStyle name="Обычный 4" xfId="291"/>
    <cellStyle name="Обычный 5" xfId="292"/>
    <cellStyle name="Обычный 5 2" xfId="293"/>
    <cellStyle name="Обычный 6" xfId="294"/>
    <cellStyle name="Обычный 6 2" xfId="295"/>
    <cellStyle name="Обычный 6 3" xfId="296"/>
    <cellStyle name="Обычный 6 4" xfId="297"/>
    <cellStyle name="Обычный 6_Дефицит_7 млрд_0608_бс" xfId="298"/>
    <cellStyle name="Обычный 7" xfId="299"/>
    <cellStyle name="Обычный 7 2" xfId="300"/>
    <cellStyle name="Обычный 8" xfId="301"/>
    <cellStyle name="Обычный 9" xfId="302"/>
    <cellStyle name="Обычный 9 2" xfId="303"/>
    <cellStyle name="Плохой 2" xfId="304"/>
    <cellStyle name="Плохой 3" xfId="305"/>
    <cellStyle name="Пояснение 2" xfId="306"/>
    <cellStyle name="Пояснение 3" xfId="307"/>
    <cellStyle name="Примечание 2" xfId="308"/>
    <cellStyle name="Примечание 3" xfId="309"/>
    <cellStyle name="Процентный 2" xfId="310"/>
    <cellStyle name="Процентный 2 10" xfId="311"/>
    <cellStyle name="Процентный 2 11" xfId="312"/>
    <cellStyle name="Процентный 2 12" xfId="313"/>
    <cellStyle name="Процентный 2 13" xfId="314"/>
    <cellStyle name="Процентный 2 14" xfId="315"/>
    <cellStyle name="Процентный 2 15" xfId="316"/>
    <cellStyle name="Процентный 2 16" xfId="317"/>
    <cellStyle name="Процентный 2 2" xfId="318"/>
    <cellStyle name="Процентный 2 3" xfId="319"/>
    <cellStyle name="Процентный 2 4" xfId="320"/>
    <cellStyle name="Процентный 2 5" xfId="321"/>
    <cellStyle name="Процентный 2 6" xfId="322"/>
    <cellStyle name="Процентный 2 7" xfId="323"/>
    <cellStyle name="Процентный 2 8" xfId="324"/>
    <cellStyle name="Процентный 2 9" xfId="325"/>
    <cellStyle name="Процентный 3" xfId="326"/>
    <cellStyle name="Процентный 4" xfId="327"/>
    <cellStyle name="Процентный 4 2" xfId="328"/>
    <cellStyle name="Связанная ячейка 2" xfId="329"/>
    <cellStyle name="Связанная ячейка 3" xfId="330"/>
    <cellStyle name="Стиль 1" xfId="331"/>
    <cellStyle name="Стиль 1 2" xfId="332"/>
    <cellStyle name="Стиль 1 3" xfId="333"/>
    <cellStyle name="Стиль 1 4" xfId="334"/>
    <cellStyle name="Стиль 1 5" xfId="335"/>
    <cellStyle name="Стиль 1 6" xfId="336"/>
    <cellStyle name="Стиль 1 7" xfId="337"/>
    <cellStyle name="Текст предупреждения 2" xfId="338"/>
    <cellStyle name="Текст предупреждения 3" xfId="339"/>
    <cellStyle name="Тысячи [0]_1.62" xfId="340"/>
    <cellStyle name="Тысячи_1.62" xfId="341"/>
    <cellStyle name="Финансовый 2" xfId="342"/>
    <cellStyle name="Финансовый 2 10" xfId="343"/>
    <cellStyle name="Финансовый 2 11" xfId="344"/>
    <cellStyle name="Финансовый 2 12" xfId="345"/>
    <cellStyle name="Финансовый 2 13" xfId="346"/>
    <cellStyle name="Финансовый 2 14" xfId="347"/>
    <cellStyle name="Финансовый 2 15" xfId="348"/>
    <cellStyle name="Финансовый 2 16" xfId="349"/>
    <cellStyle name="Финансовый 2 17" xfId="350"/>
    <cellStyle name="Финансовый 2 2" xfId="351"/>
    <cellStyle name="Финансовый 2 3" xfId="352"/>
    <cellStyle name="Финансовый 2 4" xfId="353"/>
    <cellStyle name="Финансовый 2 5" xfId="354"/>
    <cellStyle name="Финансовый 2 6" xfId="355"/>
    <cellStyle name="Финансовый 2 7" xfId="356"/>
    <cellStyle name="Финансовый 2 8" xfId="357"/>
    <cellStyle name="Финансовый 2 9" xfId="358"/>
    <cellStyle name="Финансовый 3" xfId="359"/>
    <cellStyle name="Финансовый 3 2" xfId="360"/>
    <cellStyle name="Финансовый 4" xfId="361"/>
    <cellStyle name="Финансовый 4 2" xfId="362"/>
    <cellStyle name="Финансовый 4 3" xfId="363"/>
    <cellStyle name="Финансовый 5" xfId="364"/>
    <cellStyle name="Финансовый 6" xfId="365"/>
    <cellStyle name="Финансовый 7" xfId="366"/>
    <cellStyle name="Хороший 2" xfId="367"/>
    <cellStyle name="Хороший 3" xfId="368"/>
    <cellStyle name="Ю" xfId="369"/>
    <cellStyle name="Ю-FreeSet_10" xfId="370"/>
    <cellStyle name="числовой" xfId="3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externalLink" Target="externalLinks/externalLink20.xml" /><Relationship Id="rId31" Type="http://schemas.openxmlformats.org/officeDocument/2006/relationships/externalLink" Target="externalLinks/externalLink21.xml" /><Relationship Id="rId32" Type="http://schemas.openxmlformats.org/officeDocument/2006/relationships/externalLink" Target="externalLinks/externalLink22.xml" /><Relationship Id="rId33" Type="http://schemas.openxmlformats.org/officeDocument/2006/relationships/externalLink" Target="externalLinks/externalLink23.xml" /><Relationship Id="rId34" Type="http://schemas.openxmlformats.org/officeDocument/2006/relationships/externalLink" Target="externalLinks/externalLink24.xml" /><Relationship Id="rId35" Type="http://schemas.openxmlformats.org/officeDocument/2006/relationships/externalLink" Target="externalLinks/externalLink25.xml" /><Relationship Id="rId36" Type="http://schemas.openxmlformats.org/officeDocument/2006/relationships/externalLink" Target="externalLinks/externalLink26.xml" /><Relationship Id="rId37" Type="http://schemas.openxmlformats.org/officeDocument/2006/relationships/externalLink" Target="externalLinks/externalLink27.xml" /><Relationship Id="rId38" Type="http://schemas.openxmlformats.org/officeDocument/2006/relationships/externalLink" Target="externalLinks/externalLink28.xml" /><Relationship Id="rId39" Type="http://schemas.openxmlformats.org/officeDocument/2006/relationships/externalLink" Target="externalLinks/externalLink29.xml" /><Relationship Id="rId40" Type="http://schemas.openxmlformats.org/officeDocument/2006/relationships/externalLink" Target="externalLinks/externalLink30.xml" /><Relationship Id="rId41" Type="http://schemas.openxmlformats.org/officeDocument/2006/relationships/externalLink" Target="externalLinks/externalLink31.xml" /><Relationship Id="rId42" Type="http://schemas.openxmlformats.org/officeDocument/2006/relationships/externalLink" Target="externalLinks/externalLink32.xml" /><Relationship Id="rId43" Type="http://schemas.openxmlformats.org/officeDocument/2006/relationships/externalLink" Target="externalLinks/externalLink33.xml" /><Relationship Id="rId44" Type="http://schemas.openxmlformats.org/officeDocument/2006/relationships/externalLink" Target="externalLinks/externalLink34.xml" /><Relationship Id="rId45" Type="http://schemas.openxmlformats.org/officeDocument/2006/relationships/externalLink" Target="externalLinks/externalLink35.xml" /><Relationship Id="rId46" Type="http://schemas.openxmlformats.org/officeDocument/2006/relationships/externalLink" Target="externalLinks/externalLink36.xml" /><Relationship Id="rId4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5362575</xdr:colOff>
      <xdr:row>18</xdr:row>
      <xdr:rowOff>66675</xdr:rowOff>
    </xdr:from>
    <xdr:to>
      <xdr:col>0</xdr:col>
      <xdr:colOff>5610225</xdr:colOff>
      <xdr:row>19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5362575" y="4371975"/>
          <a:ext cx="257175" cy="200025"/>
        </a:xfrm>
        <a:prstGeom prst="wedgeRoundRectCallout">
          <a:avLst>
            <a:gd name="adj1" fmla="val -30324"/>
            <a:gd name="adj2" fmla="val 158333"/>
          </a:avLst>
        </a:prstGeom>
        <a:solidFill>
          <a:srgbClr val="CFE7F5"/>
        </a:solidFill>
        <a:ln w="936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WORK/S2/VICTOR/%2525252525252525252525252525252525252525252525D0%252525252525252525252525252525252525252525252592%2525252525252525252525252525252525252525252525D0%252525252525252525252525252525252525252525252592%2525252525252525252525252525252525252525252525D0%25252525252525252525252525252525252525252525259F/PIB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%2525252525252525252525252525252525252525252525D0%25252525252525252525252525252525252525252525259C%2525252525252525252525252525252525252525252525D0%2525252525252525252525252525252525252525252525BE%2525252525252525252525252525252525252525252525D0%2525252525252525252525252525252525252525252525B8%252525252525252525252525252525252525252525252520%2525252525252525252525252525252525252525252525D0%2525252525252525252525252525252525252525252525B4%2525252525252525252525252525252525252525252525D0%2525252525252525252525252525252525252525252525BE%2525252525252525252525252525252525252525252525D0%2525252525252525252525252525252525252525252525BA%2525252525252525252525252525252525252525252525D1%252525252525252525252525252525252525252525252583%2525252525252525252525252525252525252525252525D0%2525252525252525252525252525252525252525252525BC%2525252525252525252525252525252525252525252525D0%2525252525252525252525252525252525252525252525B5%2525252525252525252525252525252525252525252525D0%2525252525252525252525252525252525252525252525BD%2525252525252525252525252525252525252525252525D1%252525252525252525252525252525252525252525252582%2525252525252525252525252525252525252525252525D1%25252525252525252525252525252525252525252525258B/Sergey/%2525252525252525252525252525252525252525252525D0%25252525252525252525252525252525252525252525259F%2525252525252525252525252525252525252525252525D1%252525252525252525252525252525252525252525252580%2525252525252525252525252525252525252525252525D0%2525252525252525252525252525252525252525252525BE%2525252525252525252525252525252525252525252525D0%2525252525252525252525252525252525252525252525B3%2525252525252525252525252525252525252525252525D0%2525252525252525252525252525252525252525252525BD%2525252525252525252525252525252525252525252525D0%2525252525252525252525252525252525252525252525BE%2525252525252525252525252525252525252525252525D0%2525252525252525252525252525252525252525252525B7/%2525252525252525252525252525252525252525252525D0%2525252525252525252525252525252525252525252525A0%2525252525252525252525252525252525252525252525D0%2525252525252525252525252525252525252525252525B0%2525252525252525252525252525252525252525252525D0%2525252525252525252525252525252525252525252525B1%2525252525252525252525252525252525252525252525D0%2525252525252525252525252525252525252525252525BE%2525252525252525252525252525252525252525252525D1%252525252525252525252525252525252525252525252587%2525252525252525252525252525252525252525252525D0%2525252525252525252525252525252525252525252525B8%2525252525252525252525252525252525252525252525D0%2525252525252525252525252525252525252525252525B5%252525252525252525252525252525252525252525252520%2525252525252525252525252525252525252525252525D1%252525252525252525252525252525252525252525252582%2525252525252525252525252525252525252525252525D0%2525252525252525252525252525252525252525252525B0%2525252525252525252525252525252525252525252525D0%2525252525252525252525252525252525252525252525B1%2525252525252525252525252525252525252525252525D0%2525252525252525252525252525252525252525252525BB%2525252525252525252525252525252525252525252525D0%2525252525252525252525252525252525252525252525B8%2525252525252525252525252525252525252525252525D1%252525252525252525252525252525252525252525252586%2525252525252525252525252525252525252525252525D1%25252525252525252525252525252525252525252525258B/new/zvedena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riadna\Sum_po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Plan\Exchange\_________________________Plan_ZP\!_&#1055;&#1077;&#1095;&#1072;&#1090;&#1100;\&#1052;&#1058;&#1056;%20&#1074;&#1089;&#1077;%20-%205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OCUME~1\VOYTOV~1\LOCALS~1\Temp\Rar$DI00.867\Planning%20System%20Project\consolidation%20hq%20formatted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SUDNIKOVA\Local%20Settings\Temporary%20Internet%20Files\Content.IE5\C5MFSXEF\Subv2006\Rich%20Roz%202006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\File1\aaaa\2007%20finplan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OCUME~1\VOYTOV~1\LOCALS~1\Temp\Rar$DI00.867\Planning%20System%20Project\consolidation%20hq%20formatted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ept\FinPlan-Economy\Planning%20System%20Project\consolidation%20hq%20formatted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likhachov\Local%20Settings\Temporary%20Internet%20Files\Content.IE5\RY4RBH0P\2006_REALIZ_&#1058;&#1045;(&#1083;&#1102;&#1090;&#1080;&#1081;20%252525252525252525252525252525252525252525252525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FinPlan-Economy\Planning%20System%20Project\consolidation%20hq%20formatte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22020\&#1060;&#1110;&#1085;&#1072;&#1085;&#1089;&#1086;&#1074;&#1110;%20&#1087;&#1083;&#1072;&#1085;&#1080;\&#1053;&#1040;&#1050;%20&#1053;&#1072;&#1092;&#1090;&#1086;&#1075;&#1072;&#1079;\2014\&#1030;%20&#1088;&#1077;&#1076;&#1072;&#1082;&#1094;&#1110;&#1103;%20(14.02.2014)\003%20&#1076;&#1086;&#1076;&#1072;&#1090;&#1082;&#108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FinPlan-Economy\Planning%20System%20Project\consolidation%20hq%20formatted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черн.фил"/>
      <sheetName val="Джурчи"/>
      <sheetName val="УГВ"/>
      <sheetName val="ЧорНГ"/>
      <sheetName val="Додаток 1"/>
      <sheetName val="Додаток2"/>
      <sheetName val="Графік"/>
      <sheetName val="ГрОДА"/>
      <sheetName val="Мфілія"/>
      <sheetName val="Харків"/>
      <sheetName val="Донецьк"/>
      <sheetName val="Черкаси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L300"/>
  <sheetViews>
    <sheetView tabSelected="1" zoomScale="75" zoomScaleNormal="75" zoomScaleSheetLayoutView="65" workbookViewId="0" topLeftCell="A157">
      <selection activeCell="G171" sqref="G171"/>
    </sheetView>
  </sheetViews>
  <sheetFormatPr defaultColWidth="9.00390625" defaultRowHeight="12.75"/>
  <cols>
    <col min="1" max="1" width="86.125" style="1" customWidth="1"/>
    <col min="2" max="2" width="17.125" style="2" customWidth="1"/>
    <col min="3" max="4" width="30.75390625" style="2" customWidth="1"/>
    <col min="5" max="5" width="25.125" style="2" customWidth="1"/>
    <col min="6" max="6" width="30.75390625" style="2" customWidth="1"/>
    <col min="7" max="7" width="21.75390625" style="2" customWidth="1"/>
    <col min="8" max="8" width="18.125" style="2" customWidth="1"/>
    <col min="9" max="9" width="10.00390625" style="1" customWidth="1"/>
    <col min="10" max="10" width="9.625" style="1" customWidth="1"/>
    <col min="11" max="16384" width="9.125" style="1" customWidth="1"/>
  </cols>
  <sheetData>
    <row r="1" spans="2:12" s="1" customFormat="1" ht="18.75" customHeight="1">
      <c r="B1" s="3"/>
      <c r="C1" s="3"/>
      <c r="D1" s="3"/>
      <c r="F1" s="4" t="s">
        <v>0</v>
      </c>
      <c r="G1" s="4"/>
      <c r="H1" s="4"/>
      <c r="I1" s="5"/>
      <c r="J1" s="5"/>
      <c r="K1" s="5"/>
      <c r="L1" s="5"/>
    </row>
    <row r="2" spans="1:12" ht="18.75" customHeight="1">
      <c r="A2" s="6"/>
      <c r="E2" s="1"/>
      <c r="F2" s="7" t="s">
        <v>1</v>
      </c>
      <c r="G2" s="7"/>
      <c r="H2" s="7"/>
      <c r="I2" s="5"/>
      <c r="J2" s="5"/>
      <c r="K2" s="5"/>
      <c r="L2" s="5"/>
    </row>
    <row r="3" spans="1:12" ht="18.75" customHeight="1">
      <c r="A3" s="2"/>
      <c r="E3" s="8"/>
      <c r="F3" s="7" t="s">
        <v>2</v>
      </c>
      <c r="G3" s="7"/>
      <c r="H3" s="7"/>
      <c r="I3" s="5"/>
      <c r="J3" s="5"/>
      <c r="K3" s="5"/>
      <c r="L3" s="5"/>
    </row>
    <row r="4" spans="1:12" ht="18.75" customHeight="1">
      <c r="A4" s="2"/>
      <c r="E4" s="8"/>
      <c r="F4" s="7" t="s">
        <v>3</v>
      </c>
      <c r="G4" s="7"/>
      <c r="H4" s="7"/>
      <c r="I4" s="5"/>
      <c r="J4" s="5"/>
      <c r="K4" s="5"/>
      <c r="L4" s="5"/>
    </row>
    <row r="5" spans="1:12" ht="18.75" customHeight="1">
      <c r="A5" s="2"/>
      <c r="E5" s="8"/>
      <c r="F5" s="9" t="s">
        <v>4</v>
      </c>
      <c r="G5" s="9"/>
      <c r="H5" s="9"/>
      <c r="I5" s="5"/>
      <c r="J5" s="5"/>
      <c r="K5" s="5"/>
      <c r="L5" s="5"/>
    </row>
    <row r="6" spans="1:12" ht="18.75" customHeight="1">
      <c r="A6" s="2"/>
      <c r="E6" s="8"/>
      <c r="F6" s="8"/>
      <c r="G6" s="8"/>
      <c r="H6" s="8"/>
      <c r="I6" s="5"/>
      <c r="J6" s="5"/>
      <c r="K6" s="5"/>
      <c r="L6" s="5"/>
    </row>
    <row r="7" spans="1:12" ht="18.75" customHeight="1">
      <c r="A7" s="2"/>
      <c r="E7" s="8"/>
      <c r="F7" s="8"/>
      <c r="G7" s="8"/>
      <c r="H7" s="8"/>
      <c r="I7" s="5"/>
      <c r="J7" s="5"/>
      <c r="K7" s="5"/>
      <c r="L7" s="5"/>
    </row>
    <row r="8" spans="2:6" ht="12.75">
      <c r="B8" s="10"/>
      <c r="C8" s="10"/>
      <c r="D8" s="10"/>
      <c r="F8" s="11"/>
    </row>
    <row r="9" spans="1:8" ht="19.5" customHeight="1">
      <c r="A9" s="12"/>
      <c r="B9" s="13"/>
      <c r="C9" s="13"/>
      <c r="D9" s="13"/>
      <c r="E9" s="13"/>
      <c r="F9" s="14"/>
      <c r="G9" s="15" t="s">
        <v>5</v>
      </c>
      <c r="H9" s="16" t="s">
        <v>6</v>
      </c>
    </row>
    <row r="10" spans="1:8" ht="19.5" customHeight="1">
      <c r="A10" s="17" t="s">
        <v>7</v>
      </c>
      <c r="B10" s="18" t="s">
        <v>8</v>
      </c>
      <c r="C10" s="18"/>
      <c r="D10" s="18"/>
      <c r="E10" s="18"/>
      <c r="F10" s="19"/>
      <c r="G10" s="20" t="s">
        <v>9</v>
      </c>
      <c r="H10" s="16">
        <v>32927653</v>
      </c>
    </row>
    <row r="11" spans="1:8" ht="19.5" customHeight="1">
      <c r="A11" s="12" t="s">
        <v>10</v>
      </c>
      <c r="B11" s="18" t="s">
        <v>11</v>
      </c>
      <c r="C11" s="18"/>
      <c r="D11" s="18"/>
      <c r="E11" s="18"/>
      <c r="F11" s="14"/>
      <c r="G11" s="20" t="s">
        <v>12</v>
      </c>
      <c r="H11" s="16">
        <v>150</v>
      </c>
    </row>
    <row r="12" spans="1:8" ht="19.5" customHeight="1">
      <c r="A12" s="12" t="s">
        <v>13</v>
      </c>
      <c r="B12" s="18" t="s">
        <v>14</v>
      </c>
      <c r="C12" s="18"/>
      <c r="D12" s="18"/>
      <c r="E12" s="18"/>
      <c r="F12" s="14"/>
      <c r="G12" s="20" t="s">
        <v>15</v>
      </c>
      <c r="H12" s="16">
        <v>5110800000</v>
      </c>
    </row>
    <row r="13" spans="1:8" ht="19.5" customHeight="1">
      <c r="A13" s="17" t="s">
        <v>16</v>
      </c>
      <c r="B13" s="18" t="s">
        <v>17</v>
      </c>
      <c r="C13" s="18"/>
      <c r="D13" s="18"/>
      <c r="E13" s="18"/>
      <c r="F13" s="19"/>
      <c r="G13" s="20" t="s">
        <v>18</v>
      </c>
      <c r="H13" s="16"/>
    </row>
    <row r="14" spans="1:8" ht="19.5" customHeight="1">
      <c r="A14" s="17" t="s">
        <v>19</v>
      </c>
      <c r="B14" s="21" t="s">
        <v>20</v>
      </c>
      <c r="C14" s="21"/>
      <c r="D14" s="21"/>
      <c r="E14" s="21"/>
      <c r="F14" s="19"/>
      <c r="G14" s="20" t="s">
        <v>21</v>
      </c>
      <c r="H14" s="16"/>
    </row>
    <row r="15" spans="1:8" ht="19.5" customHeight="1">
      <c r="A15" s="17" t="s">
        <v>22</v>
      </c>
      <c r="B15" s="22" t="s">
        <v>23</v>
      </c>
      <c r="C15" s="22"/>
      <c r="D15" s="22"/>
      <c r="E15" s="22"/>
      <c r="F15" s="19"/>
      <c r="G15" s="20" t="s">
        <v>24</v>
      </c>
      <c r="H15" s="16" t="s">
        <v>25</v>
      </c>
    </row>
    <row r="16" spans="1:8" ht="19.5" customHeight="1">
      <c r="A16" s="17" t="s">
        <v>26</v>
      </c>
      <c r="B16" s="18" t="s">
        <v>27</v>
      </c>
      <c r="C16" s="18"/>
      <c r="D16" s="18"/>
      <c r="E16" s="18"/>
      <c r="F16" s="23" t="s">
        <v>28</v>
      </c>
      <c r="G16" s="23"/>
      <c r="H16" s="24" t="s">
        <v>29</v>
      </c>
    </row>
    <row r="17" spans="1:8" ht="19.5" customHeight="1">
      <c r="A17" s="17" t="s">
        <v>30</v>
      </c>
      <c r="B17" s="18" t="s">
        <v>31</v>
      </c>
      <c r="C17" s="18"/>
      <c r="D17" s="18"/>
      <c r="E17" s="18"/>
      <c r="F17" s="23" t="s">
        <v>32</v>
      </c>
      <c r="G17" s="23"/>
      <c r="H17" s="24"/>
    </row>
    <row r="18" spans="1:8" ht="19.5" customHeight="1">
      <c r="A18" s="17" t="s">
        <v>33</v>
      </c>
      <c r="B18" s="13" t="s">
        <v>34</v>
      </c>
      <c r="C18" s="13"/>
      <c r="D18" s="13"/>
      <c r="E18" s="13"/>
      <c r="F18" s="25"/>
      <c r="G18" s="25"/>
      <c r="H18" s="25"/>
    </row>
    <row r="19" spans="1:8" ht="19.5" customHeight="1">
      <c r="A19" s="12" t="s">
        <v>35</v>
      </c>
      <c r="B19" s="18" t="s">
        <v>36</v>
      </c>
      <c r="C19" s="18"/>
      <c r="D19" s="18"/>
      <c r="E19" s="18"/>
      <c r="F19" s="26"/>
      <c r="G19" s="26"/>
      <c r="H19" s="26"/>
    </row>
    <row r="20" spans="1:8" ht="19.5" customHeight="1">
      <c r="A20" s="17" t="s">
        <v>37</v>
      </c>
      <c r="B20" s="13" t="s">
        <v>38</v>
      </c>
      <c r="C20" s="13"/>
      <c r="D20" s="13"/>
      <c r="E20" s="13"/>
      <c r="F20" s="25"/>
      <c r="G20" s="25"/>
      <c r="H20" s="25"/>
    </row>
    <row r="21" spans="1:8" ht="19.5" customHeight="1">
      <c r="A21" s="12" t="s">
        <v>39</v>
      </c>
      <c r="B21" s="18" t="s">
        <v>40</v>
      </c>
      <c r="C21" s="18"/>
      <c r="D21" s="18"/>
      <c r="E21" s="18"/>
      <c r="F21" s="26"/>
      <c r="G21" s="26"/>
      <c r="H21" s="26"/>
    </row>
    <row r="22" s="1" customFormat="1" ht="19.5" customHeight="1">
      <c r="A22" s="8"/>
    </row>
    <row r="23" spans="1:8" ht="19.5" customHeight="1">
      <c r="A23" s="27" t="s">
        <v>41</v>
      </c>
      <c r="B23" s="27"/>
      <c r="C23" s="27"/>
      <c r="D23" s="27"/>
      <c r="E23" s="27"/>
      <c r="F23" s="27"/>
      <c r="G23" s="27"/>
      <c r="H23" s="27"/>
    </row>
    <row r="24" spans="1:8" ht="12.75">
      <c r="A24" s="27" t="s">
        <v>42</v>
      </c>
      <c r="B24" s="27"/>
      <c r="C24" s="27"/>
      <c r="D24" s="27"/>
      <c r="E24" s="27"/>
      <c r="F24" s="27"/>
      <c r="G24" s="27"/>
      <c r="H24" s="27"/>
    </row>
    <row r="25" spans="1:8" ht="12.75">
      <c r="A25" s="27" t="s">
        <v>43</v>
      </c>
      <c r="B25" s="27"/>
      <c r="C25" s="27"/>
      <c r="D25" s="27"/>
      <c r="E25" s="27"/>
      <c r="F25" s="27"/>
      <c r="G25" s="27"/>
      <c r="H25" s="27"/>
    </row>
    <row r="26" ht="12.75">
      <c r="A26" s="2" t="s">
        <v>44</v>
      </c>
    </row>
    <row r="27" spans="1:8" ht="9" customHeight="1">
      <c r="A27" s="27"/>
      <c r="B27" s="27"/>
      <c r="C27" s="27"/>
      <c r="D27" s="27"/>
      <c r="E27" s="27"/>
      <c r="F27" s="27"/>
      <c r="G27" s="27"/>
      <c r="H27" s="27"/>
    </row>
    <row r="28" spans="1:8" ht="12.75">
      <c r="A28" s="27" t="s">
        <v>45</v>
      </c>
      <c r="B28" s="27"/>
      <c r="C28" s="27"/>
      <c r="D28" s="27"/>
      <c r="E28" s="27"/>
      <c r="F28" s="27"/>
      <c r="G28" s="27"/>
      <c r="H28" s="27"/>
    </row>
    <row r="29" spans="2:8" ht="12" customHeight="1">
      <c r="B29" s="28"/>
      <c r="C29" s="28"/>
      <c r="D29" s="28"/>
      <c r="E29" s="28"/>
      <c r="F29" s="28"/>
      <c r="G29" s="28"/>
      <c r="H29" s="28"/>
    </row>
    <row r="30" spans="1:8" ht="43.5" customHeight="1">
      <c r="A30" s="16" t="s">
        <v>46</v>
      </c>
      <c r="B30" s="29" t="s">
        <v>47</v>
      </c>
      <c r="C30" s="29" t="s">
        <v>48</v>
      </c>
      <c r="D30" s="29"/>
      <c r="E30" s="30" t="s">
        <v>49</v>
      </c>
      <c r="F30" s="30"/>
      <c r="G30" s="30"/>
      <c r="H30" s="30"/>
    </row>
    <row r="31" spans="1:8" ht="44.25" customHeight="1">
      <c r="A31" s="16"/>
      <c r="B31" s="29"/>
      <c r="C31" s="29" t="s">
        <v>50</v>
      </c>
      <c r="D31" s="29" t="s">
        <v>51</v>
      </c>
      <c r="E31" s="31" t="s">
        <v>52</v>
      </c>
      <c r="F31" s="31" t="s">
        <v>53</v>
      </c>
      <c r="G31" s="31" t="s">
        <v>54</v>
      </c>
      <c r="H31" s="31" t="s">
        <v>55</v>
      </c>
    </row>
    <row r="32" spans="1:8" ht="12.75">
      <c r="A32" s="16">
        <v>1</v>
      </c>
      <c r="B32" s="29">
        <v>2</v>
      </c>
      <c r="C32" s="16">
        <v>3</v>
      </c>
      <c r="D32" s="29">
        <v>4</v>
      </c>
      <c r="E32" s="16">
        <v>5</v>
      </c>
      <c r="F32" s="29">
        <v>6</v>
      </c>
      <c r="G32" s="16">
        <v>7</v>
      </c>
      <c r="H32" s="29">
        <v>8</v>
      </c>
    </row>
    <row r="33" spans="1:8" s="33" customFormat="1" ht="19.5" customHeight="1">
      <c r="A33" s="32" t="s">
        <v>56</v>
      </c>
      <c r="B33" s="32"/>
      <c r="C33" s="32"/>
      <c r="D33" s="32"/>
      <c r="E33" s="32"/>
      <c r="F33" s="32"/>
      <c r="G33" s="32"/>
      <c r="H33" s="32"/>
    </row>
    <row r="34" spans="1:8" s="33" customFormat="1" ht="19.5" customHeight="1">
      <c r="A34" s="34" t="s">
        <v>57</v>
      </c>
      <c r="B34" s="35">
        <v>1000</v>
      </c>
      <c r="C34" s="36">
        <f>'I. Фін результат'!C7</f>
        <v>14658</v>
      </c>
      <c r="D34" s="36">
        <f>'I. Фін результат'!D7</f>
        <v>18079</v>
      </c>
      <c r="E34" s="36">
        <f>'I. Фін результат'!E7</f>
        <v>18045</v>
      </c>
      <c r="F34" s="36">
        <f>'I. Фін результат'!F7</f>
        <v>18079</v>
      </c>
      <c r="G34" s="36">
        <f>F34-E34</f>
        <v>34</v>
      </c>
      <c r="H34" s="37">
        <f>(F34/E34)*100</f>
        <v>100.18841784427819</v>
      </c>
    </row>
    <row r="35" spans="1:8" s="33" customFormat="1" ht="19.5" customHeight="1">
      <c r="A35" s="38" t="s">
        <v>58</v>
      </c>
      <c r="B35" s="29">
        <v>1010</v>
      </c>
      <c r="C35" s="36">
        <f>'I. Фін результат'!C8</f>
        <v>-13775</v>
      </c>
      <c r="D35" s="36">
        <f>'I. Фін результат'!D8</f>
        <v>-16747</v>
      </c>
      <c r="E35" s="36">
        <f>'I. Фін результат'!E8</f>
        <v>-15664.0864</v>
      </c>
      <c r="F35" s="36">
        <f>'I. Фін результат'!F8</f>
        <v>-16747</v>
      </c>
      <c r="G35" s="39">
        <f>F35-E35</f>
        <v>-1082.9135999999999</v>
      </c>
      <c r="H35" s="37">
        <f>(F35/E35)*100</f>
        <v>106.91335308262855</v>
      </c>
    </row>
    <row r="36" spans="1:8" s="33" customFormat="1" ht="19.5" customHeight="1">
      <c r="A36" s="40" t="s">
        <v>59</v>
      </c>
      <c r="B36" s="29">
        <v>1020</v>
      </c>
      <c r="C36" s="41">
        <f>SUM(C34:C35)</f>
        <v>883</v>
      </c>
      <c r="D36" s="41">
        <f>SUM(D34:D35)</f>
        <v>1332</v>
      </c>
      <c r="E36" s="41">
        <f>SUM(E34:E35)</f>
        <v>2380.9136</v>
      </c>
      <c r="F36" s="41">
        <f>SUM(F34:F35)</f>
        <v>1332</v>
      </c>
      <c r="G36" s="42">
        <f>F36-E36</f>
        <v>-1048.9135999999999</v>
      </c>
      <c r="H36" s="43">
        <f>(F36/E36)*100</f>
        <v>55.94491123071413</v>
      </c>
    </row>
    <row r="37" spans="1:8" s="33" customFormat="1" ht="19.5" customHeight="1">
      <c r="A37" s="38" t="s">
        <v>60</v>
      </c>
      <c r="B37" s="16">
        <v>1030</v>
      </c>
      <c r="C37" s="36">
        <f>'I. Фін результат'!C26</f>
        <v>-844</v>
      </c>
      <c r="D37" s="36">
        <f>'I. Фін результат'!D26</f>
        <v>-1128</v>
      </c>
      <c r="E37" s="36">
        <f>'I. Фін результат'!E26</f>
        <v>-978</v>
      </c>
      <c r="F37" s="36">
        <f>'I. Фін результат'!F26</f>
        <v>-1128</v>
      </c>
      <c r="G37" s="39">
        <f>F37-E37</f>
        <v>-150</v>
      </c>
      <c r="H37" s="37">
        <f>(F37/E37)*100</f>
        <v>115.33742331288343</v>
      </c>
    </row>
    <row r="38" spans="1:8" s="33" customFormat="1" ht="19.5" customHeight="1">
      <c r="A38" s="44" t="s">
        <v>61</v>
      </c>
      <c r="B38" s="16">
        <v>1031</v>
      </c>
      <c r="C38" s="36">
        <f>'I. Фін результат'!C27</f>
        <v>0</v>
      </c>
      <c r="D38" s="36">
        <f>'I. Фін результат'!D27</f>
        <v>0</v>
      </c>
      <c r="E38" s="36">
        <f>'I. Фін результат'!E27</f>
        <v>0</v>
      </c>
      <c r="F38" s="36">
        <f>'I. Фін результат'!F27</f>
        <v>0</v>
      </c>
      <c r="G38" s="39">
        <f>F38-E38</f>
        <v>0</v>
      </c>
      <c r="H38" s="37" t="e">
        <f>(F38/E38)*100</f>
        <v>#DIV/0!</v>
      </c>
    </row>
    <row r="39" spans="1:8" s="33" customFormat="1" ht="19.5" customHeight="1">
      <c r="A39" s="44" t="s">
        <v>62</v>
      </c>
      <c r="B39" s="16">
        <v>1032</v>
      </c>
      <c r="C39" s="36">
        <f>'I. Фін результат'!C28</f>
        <v>0</v>
      </c>
      <c r="D39" s="36">
        <f>'I. Фін результат'!D28</f>
        <v>0</v>
      </c>
      <c r="E39" s="36">
        <f>'I. Фін результат'!E28</f>
        <v>0</v>
      </c>
      <c r="F39" s="36">
        <f>'I. Фін результат'!F28</f>
        <v>0</v>
      </c>
      <c r="G39" s="39">
        <f>F39-E39</f>
        <v>0</v>
      </c>
      <c r="H39" s="37" t="e">
        <f>(F39/E39)*100</f>
        <v>#DIV/0!</v>
      </c>
    </row>
    <row r="40" spans="1:8" s="33" customFormat="1" ht="19.5" customHeight="1">
      <c r="A40" s="44" t="s">
        <v>63</v>
      </c>
      <c r="B40" s="16">
        <v>1033</v>
      </c>
      <c r="C40" s="36">
        <f>'I. Фін результат'!C29</f>
        <v>0</v>
      </c>
      <c r="D40" s="36">
        <f>'I. Фін результат'!D29</f>
        <v>0</v>
      </c>
      <c r="E40" s="36">
        <f>'I. Фін результат'!E29</f>
        <v>0</v>
      </c>
      <c r="F40" s="36">
        <f>'I. Фін результат'!F29</f>
        <v>0</v>
      </c>
      <c r="G40" s="39">
        <f>F40-E40</f>
        <v>0</v>
      </c>
      <c r="H40" s="37" t="e">
        <f>(F40/E40)*100</f>
        <v>#DIV/0!</v>
      </c>
    </row>
    <row r="41" spans="1:8" s="33" customFormat="1" ht="19.5" customHeight="1">
      <c r="A41" s="44" t="s">
        <v>64</v>
      </c>
      <c r="B41" s="16">
        <v>1034</v>
      </c>
      <c r="C41" s="36">
        <f>'I. Фін результат'!C30</f>
        <v>0</v>
      </c>
      <c r="D41" s="36">
        <f>'I. Фін результат'!D30</f>
        <v>0</v>
      </c>
      <c r="E41" s="36">
        <f>'I. Фін результат'!E30</f>
        <v>0</v>
      </c>
      <c r="F41" s="36">
        <f>'I. Фін результат'!F30</f>
        <v>0</v>
      </c>
      <c r="G41" s="39">
        <f>F41-E41</f>
        <v>0</v>
      </c>
      <c r="H41" s="37" t="e">
        <f>(F41/E41)*100</f>
        <v>#DIV/0!</v>
      </c>
    </row>
    <row r="42" spans="1:8" s="33" customFormat="1" ht="19.5" customHeight="1">
      <c r="A42" s="44" t="s">
        <v>65</v>
      </c>
      <c r="B42" s="16">
        <v>1035</v>
      </c>
      <c r="C42" s="36">
        <f>'I. Фін результат'!C31</f>
        <v>0</v>
      </c>
      <c r="D42" s="36">
        <f>'I. Фін результат'!D31</f>
        <v>0</v>
      </c>
      <c r="E42" s="36">
        <f>'I. Фін результат'!E31</f>
        <v>0</v>
      </c>
      <c r="F42" s="36">
        <f>'I. Фін результат'!F31</f>
        <v>0</v>
      </c>
      <c r="G42" s="39">
        <f>F42-E42</f>
        <v>0</v>
      </c>
      <c r="H42" s="37" t="e">
        <f>(F42/E42)*100</f>
        <v>#DIV/0!</v>
      </c>
    </row>
    <row r="43" spans="1:8" s="33" customFormat="1" ht="19.5" customHeight="1">
      <c r="A43" s="38" t="s">
        <v>66</v>
      </c>
      <c r="B43" s="29">
        <v>1060</v>
      </c>
      <c r="C43" s="36">
        <f>'I. Фін результат'!C54</f>
        <v>-906</v>
      </c>
      <c r="D43" s="36">
        <f>'I. Фін результат'!D54</f>
        <v>-1120</v>
      </c>
      <c r="E43" s="36">
        <f>'I. Фін результат'!E54</f>
        <v>-977</v>
      </c>
      <c r="F43" s="36">
        <f>'I. Фін результат'!F54</f>
        <v>-1120</v>
      </c>
      <c r="G43" s="39">
        <f>F43-E43</f>
        <v>-143</v>
      </c>
      <c r="H43" s="37">
        <f>(F43/E43)*100</f>
        <v>114.63664278403276</v>
      </c>
    </row>
    <row r="44" spans="1:8" s="33" customFormat="1" ht="19.5" customHeight="1">
      <c r="A44" s="44" t="s">
        <v>67</v>
      </c>
      <c r="B44" s="16">
        <v>1070</v>
      </c>
      <c r="C44" s="36">
        <f>'I. Фін результат'!C70</f>
        <v>130</v>
      </c>
      <c r="D44" s="36">
        <f>'I. Фін результат'!D70</f>
        <v>154.70000000000002</v>
      </c>
      <c r="E44" s="36">
        <f>'I. Фін результат'!E70</f>
        <v>341</v>
      </c>
      <c r="F44" s="36">
        <v>155</v>
      </c>
      <c r="G44" s="39">
        <f>F44-E44</f>
        <v>-186</v>
      </c>
      <c r="H44" s="37">
        <f>(F44/E44)*100</f>
        <v>45.45454545454545</v>
      </c>
    </row>
    <row r="45" spans="1:8" s="33" customFormat="1" ht="19.5" customHeight="1">
      <c r="A45" s="44" t="s">
        <v>68</v>
      </c>
      <c r="B45" s="16">
        <v>1071</v>
      </c>
      <c r="C45" s="36">
        <f>'I. Фін результат'!C71</f>
        <v>0</v>
      </c>
      <c r="D45" s="36">
        <f>'I. Фін результат'!D71</f>
        <v>0</v>
      </c>
      <c r="E45" s="36">
        <f>'I. Фін результат'!E71</f>
        <v>0</v>
      </c>
      <c r="F45" s="36">
        <f>'I. Фін результат'!F71</f>
        <v>0</v>
      </c>
      <c r="G45" s="39">
        <f>F45-E45</f>
        <v>0</v>
      </c>
      <c r="H45" s="37" t="e">
        <f>(F45/E45)*100</f>
        <v>#DIV/0!</v>
      </c>
    </row>
    <row r="46" spans="1:8" s="33" customFormat="1" ht="19.5" customHeight="1">
      <c r="A46" s="44" t="s">
        <v>69</v>
      </c>
      <c r="B46" s="16">
        <v>1072</v>
      </c>
      <c r="C46" s="36">
        <f>'I. Фін результат'!C72</f>
        <v>0</v>
      </c>
      <c r="D46" s="36">
        <f>'I. Фін результат'!D72</f>
        <v>0</v>
      </c>
      <c r="E46" s="36">
        <f>'I. Фін результат'!E72</f>
        <v>0</v>
      </c>
      <c r="F46" s="36">
        <f>'I. Фін результат'!F72</f>
        <v>0</v>
      </c>
      <c r="G46" s="39">
        <f>F46-E46</f>
        <v>0</v>
      </c>
      <c r="H46" s="37" t="e">
        <f>(F46/E46)*100</f>
        <v>#DIV/0!</v>
      </c>
    </row>
    <row r="47" spans="1:8" s="33" customFormat="1" ht="19.5" customHeight="1">
      <c r="A47" s="45" t="s">
        <v>70</v>
      </c>
      <c r="B47" s="16">
        <v>1080</v>
      </c>
      <c r="C47" s="36">
        <f>'I. Фін результат'!C77</f>
        <v>-44</v>
      </c>
      <c r="D47" s="36">
        <f>'I. Фін результат'!D77</f>
        <v>-135</v>
      </c>
      <c r="E47" s="36">
        <f>'I. Фін результат'!E77</f>
        <v>-83</v>
      </c>
      <c r="F47" s="36">
        <f>'I. Фін результат'!F77</f>
        <v>-135</v>
      </c>
      <c r="G47" s="39">
        <f>F47-E47</f>
        <v>-52</v>
      </c>
      <c r="H47" s="37">
        <f>(F47/E47)*100</f>
        <v>162.65060240963857</v>
      </c>
    </row>
    <row r="48" spans="1:8" s="33" customFormat="1" ht="19.5" customHeight="1">
      <c r="A48" s="44" t="s">
        <v>68</v>
      </c>
      <c r="B48" s="16">
        <v>1081</v>
      </c>
      <c r="C48" s="36">
        <f>'I. Фін результат'!C78</f>
        <v>0</v>
      </c>
      <c r="D48" s="36">
        <f>'I. Фін результат'!D78</f>
        <v>0</v>
      </c>
      <c r="E48" s="36">
        <f>'I. Фін результат'!E78</f>
        <v>0</v>
      </c>
      <c r="F48" s="36">
        <f>'I. Фін результат'!F78</f>
        <v>0</v>
      </c>
      <c r="G48" s="39">
        <f>F48-E48</f>
        <v>0</v>
      </c>
      <c r="H48" s="37" t="e">
        <f>(F48/E48)*100</f>
        <v>#DIV/0!</v>
      </c>
    </row>
    <row r="49" spans="1:8" s="33" customFormat="1" ht="19.5" customHeight="1">
      <c r="A49" s="44" t="s">
        <v>71</v>
      </c>
      <c r="B49" s="16">
        <v>1082</v>
      </c>
      <c r="C49" s="36">
        <f>'I. Фін результат'!C79</f>
        <v>0</v>
      </c>
      <c r="D49" s="36">
        <f>'I. Фін результат'!D79</f>
        <v>0</v>
      </c>
      <c r="E49" s="36">
        <f>'I. Фін результат'!E79</f>
        <v>0</v>
      </c>
      <c r="F49" s="36">
        <f>'I. Фін результат'!F79</f>
        <v>0</v>
      </c>
      <c r="G49" s="39">
        <f>F49-E49</f>
        <v>0</v>
      </c>
      <c r="H49" s="37" t="e">
        <f>(F49/E49)*100</f>
        <v>#DIV/0!</v>
      </c>
    </row>
    <row r="50" spans="1:8" s="33" customFormat="1" ht="19.5" customHeight="1">
      <c r="A50" s="46" t="s">
        <v>72</v>
      </c>
      <c r="B50" s="29">
        <v>1100</v>
      </c>
      <c r="C50" s="41">
        <f>SUM(C36,C37,C43,C44,C47)</f>
        <v>-781</v>
      </c>
      <c r="D50" s="41">
        <f>SUM(D36,D37,D43,D44,D47)</f>
        <v>-896.3000000000002</v>
      </c>
      <c r="E50" s="41">
        <f>SUM(E36,E37,E43,E44,E47)</f>
        <v>683.9135999999999</v>
      </c>
      <c r="F50" s="41">
        <f>SUM(F36,F37,F43,F44,F47)</f>
        <v>-896</v>
      </c>
      <c r="G50" s="42">
        <f>F50-E50</f>
        <v>-1579.9135999999999</v>
      </c>
      <c r="H50" s="43">
        <f>(F50/E50)*100</f>
        <v>-131.01070076688052</v>
      </c>
    </row>
    <row r="51" spans="1:8" s="33" customFormat="1" ht="19.5" customHeight="1">
      <c r="A51" s="47" t="s">
        <v>73</v>
      </c>
      <c r="B51" s="29">
        <v>1310</v>
      </c>
      <c r="C51" s="42">
        <f>'I. Фін результат'!C126</f>
        <v>1191</v>
      </c>
      <c r="D51" s="42">
        <f>'I. Фін результат'!D126</f>
        <v>1102.6999999999998</v>
      </c>
      <c r="E51" s="42">
        <f>'I. Фін результат'!E126</f>
        <v>2473.9136</v>
      </c>
      <c r="F51" s="42">
        <f>'I. Фін результат'!F126</f>
        <v>1102.6999999999998</v>
      </c>
      <c r="G51" s="42">
        <f>F51-E51</f>
        <v>-1371.2136</v>
      </c>
      <c r="H51" s="43">
        <f>(F51/E51)*100</f>
        <v>44.573100693573124</v>
      </c>
    </row>
    <row r="52" spans="1:8" s="33" customFormat="1" ht="12.75">
      <c r="A52" s="47" t="s">
        <v>74</v>
      </c>
      <c r="B52" s="29">
        <v>5010</v>
      </c>
      <c r="C52" s="48">
        <f>(C51/C34)*100</f>
        <v>8.125255832992224</v>
      </c>
      <c r="D52" s="48">
        <f>(D51/D34)*100</f>
        <v>6.099341777753193</v>
      </c>
      <c r="E52" s="48">
        <f>(E51/E34)*100</f>
        <v>13.7096902188972</v>
      </c>
      <c r="F52" s="48">
        <f>(F51/F34)*100</f>
        <v>6.099341777753193</v>
      </c>
      <c r="G52" s="42">
        <f>F52-E52</f>
        <v>-7.610348441144006</v>
      </c>
      <c r="H52" s="43">
        <f>(F52/E52)*100</f>
        <v>44.48927496075707</v>
      </c>
    </row>
    <row r="53" spans="1:8" s="33" customFormat="1" ht="19.5" customHeight="1">
      <c r="A53" s="44" t="s">
        <v>75</v>
      </c>
      <c r="B53" s="16">
        <v>1110</v>
      </c>
      <c r="C53" s="36">
        <f>'I. Фін результат'!C89</f>
        <v>0</v>
      </c>
      <c r="D53" s="36">
        <f>'I. Фін результат'!D89</f>
        <v>0</v>
      </c>
      <c r="E53" s="36">
        <f>'I. Фін результат'!E89</f>
        <v>0</v>
      </c>
      <c r="F53" s="36">
        <f>'I. Фін результат'!F89</f>
        <v>0</v>
      </c>
      <c r="G53" s="39">
        <f>F53-E53</f>
        <v>0</v>
      </c>
      <c r="H53" s="37" t="e">
        <f>(F53/E53)*100</f>
        <v>#DIV/0!</v>
      </c>
    </row>
    <row r="54" spans="1:8" s="33" customFormat="1" ht="12.75">
      <c r="A54" s="44" t="s">
        <v>76</v>
      </c>
      <c r="B54" s="16">
        <v>1120</v>
      </c>
      <c r="C54" s="36">
        <f>'I. Фін результат'!C90</f>
        <v>0</v>
      </c>
      <c r="D54" s="36">
        <f>'I. Фін результат'!D90</f>
        <v>0</v>
      </c>
      <c r="E54" s="36">
        <f>'I. Фін результат'!E90</f>
        <v>0</v>
      </c>
      <c r="F54" s="36">
        <f>'I. Фін результат'!F90</f>
        <v>0</v>
      </c>
      <c r="G54" s="39">
        <f>F54-E54</f>
        <v>0</v>
      </c>
      <c r="H54" s="37" t="e">
        <f>(F54/E54)*100</f>
        <v>#DIV/0!</v>
      </c>
    </row>
    <row r="55" spans="1:8" s="33" customFormat="1" ht="19.5" customHeight="1">
      <c r="A55" s="44" t="s">
        <v>77</v>
      </c>
      <c r="B55" s="16">
        <v>1130</v>
      </c>
      <c r="C55" s="36">
        <f>'I. Фін результат'!C91</f>
        <v>1</v>
      </c>
      <c r="D55" s="36">
        <f>'I. Фін результат'!D91</f>
        <v>91.8</v>
      </c>
      <c r="E55" s="36">
        <f>'I. Фін результат'!E91</f>
        <v>4</v>
      </c>
      <c r="F55" s="36">
        <f>'I. Фін результат'!F91</f>
        <v>91.8</v>
      </c>
      <c r="G55" s="39">
        <f>F55-E55</f>
        <v>87.8</v>
      </c>
      <c r="H55" s="37">
        <f>(F55/E55)*100</f>
        <v>2295</v>
      </c>
    </row>
    <row r="56" spans="1:8" s="33" customFormat="1" ht="19.5" customHeight="1">
      <c r="A56" s="44" t="s">
        <v>78</v>
      </c>
      <c r="B56" s="16">
        <v>1140</v>
      </c>
      <c r="C56" s="36">
        <f>'I. Фін результат'!C93</f>
        <v>0</v>
      </c>
      <c r="D56" s="36">
        <f>'I. Фін результат'!D93</f>
        <v>0</v>
      </c>
      <c r="E56" s="36">
        <f>'I. Фін результат'!E93</f>
        <v>-67</v>
      </c>
      <c r="F56" s="36">
        <f>'I. Фін результат'!F93</f>
        <v>0</v>
      </c>
      <c r="G56" s="39">
        <f>F56-E56</f>
        <v>67</v>
      </c>
      <c r="H56" s="37">
        <f>(F56/E56)*100</f>
        <v>0</v>
      </c>
    </row>
    <row r="57" spans="1:8" s="33" customFormat="1" ht="19.5" customHeight="1">
      <c r="A57" s="44" t="s">
        <v>79</v>
      </c>
      <c r="B57" s="16">
        <v>1150</v>
      </c>
      <c r="C57" s="36">
        <f>'I. Фін результат'!C95</f>
        <v>238</v>
      </c>
      <c r="D57" s="36">
        <f>'I. Фін результат'!D95</f>
        <v>260.1</v>
      </c>
      <c r="E57" s="36">
        <f>'I. Фін результат'!E95</f>
        <v>147</v>
      </c>
      <c r="F57" s="36">
        <f>'I. Фін результат'!F95</f>
        <v>260.1</v>
      </c>
      <c r="G57" s="39">
        <f>F57-E57</f>
        <v>113.10000000000002</v>
      </c>
      <c r="H57" s="37">
        <f>(F57/E57)*100</f>
        <v>176.9387755102041</v>
      </c>
    </row>
    <row r="58" spans="1:8" s="33" customFormat="1" ht="19.5" customHeight="1">
      <c r="A58" s="44" t="s">
        <v>68</v>
      </c>
      <c r="B58" s="16">
        <v>1151</v>
      </c>
      <c r="C58" s="36">
        <f>'I. Фін результат'!C96</f>
        <v>0</v>
      </c>
      <c r="D58" s="36">
        <f>'I. Фін результат'!D96</f>
        <v>0</v>
      </c>
      <c r="E58" s="36">
        <f>'I. Фін результат'!E96</f>
        <v>0</v>
      </c>
      <c r="F58" s="36">
        <f>'I. Фін результат'!F96</f>
        <v>0</v>
      </c>
      <c r="G58" s="39">
        <f>F58-E58</f>
        <v>0</v>
      </c>
      <c r="H58" s="37" t="e">
        <f>(F58/E58)*100</f>
        <v>#DIV/0!</v>
      </c>
    </row>
    <row r="59" spans="1:8" s="33" customFormat="1" ht="19.5" customHeight="1">
      <c r="A59" s="44" t="s">
        <v>80</v>
      </c>
      <c r="B59" s="16">
        <v>1160</v>
      </c>
      <c r="C59" s="36">
        <f>'I. Фін результат'!C103</f>
        <v>-26</v>
      </c>
      <c r="D59" s="36">
        <f>'I. Фін результат'!D103</f>
        <v>-96</v>
      </c>
      <c r="E59" s="36">
        <f>'I. Фін результат'!E103</f>
        <v>-33</v>
      </c>
      <c r="F59" s="36">
        <f>'I. Фін результат'!F103</f>
        <v>-96</v>
      </c>
      <c r="G59" s="39">
        <f>F59-E59</f>
        <v>-63</v>
      </c>
      <c r="H59" s="37">
        <f>(F59/E59)*100</f>
        <v>290.90909090909093</v>
      </c>
    </row>
    <row r="60" spans="1:8" s="33" customFormat="1" ht="19.5" customHeight="1">
      <c r="A60" s="44" t="s">
        <v>68</v>
      </c>
      <c r="B60" s="16">
        <v>1161</v>
      </c>
      <c r="C60" s="36">
        <f>'I. Фін результат'!C104</f>
        <v>0</v>
      </c>
      <c r="D60" s="36">
        <f>'I. Фін результат'!D104</f>
        <v>0</v>
      </c>
      <c r="E60" s="36">
        <f>'I. Фін результат'!E104</f>
        <v>0</v>
      </c>
      <c r="F60" s="36">
        <f>'I. Фін результат'!F104</f>
        <v>0</v>
      </c>
      <c r="G60" s="39">
        <f>F60-E60</f>
        <v>0</v>
      </c>
      <c r="H60" s="37" t="e">
        <f>(F60/E60)*100</f>
        <v>#DIV/0!</v>
      </c>
    </row>
    <row r="61" spans="1:8" s="33" customFormat="1" ht="19.5" customHeight="1">
      <c r="A61" s="47" t="s">
        <v>81</v>
      </c>
      <c r="B61" s="49">
        <v>1170</v>
      </c>
      <c r="C61" s="41">
        <f>SUM(C50,C53:C57,C59)</f>
        <v>-568</v>
      </c>
      <c r="D61" s="41">
        <f>SUM(D50,D53:D57,D59)</f>
        <v>-640.4000000000001</v>
      </c>
      <c r="E61" s="41">
        <f>SUM(E50,E53:E57,E59)</f>
        <v>734.9135999999999</v>
      </c>
      <c r="F61" s="41">
        <f>SUM(F50,F53:F57,F59)</f>
        <v>-640.0999999999999</v>
      </c>
      <c r="G61" s="42">
        <f>F61-E61</f>
        <v>-1375.0135999999998</v>
      </c>
      <c r="H61" s="43">
        <f>(F61/E61)*100</f>
        <v>-87.09867391214424</v>
      </c>
    </row>
    <row r="62" spans="1:8" s="33" customFormat="1" ht="19.5" customHeight="1">
      <c r="A62" s="44" t="s">
        <v>82</v>
      </c>
      <c r="B62" s="29">
        <v>1180</v>
      </c>
      <c r="C62" s="36"/>
      <c r="D62" s="36"/>
      <c r="E62" s="36">
        <v>0</v>
      </c>
      <c r="F62" s="36"/>
      <c r="G62" s="39">
        <f>F62-E62</f>
        <v>0</v>
      </c>
      <c r="H62" s="37" t="e">
        <f>(F62/E62)*100</f>
        <v>#DIV/0!</v>
      </c>
    </row>
    <row r="63" spans="1:8" s="33" customFormat="1" ht="19.5" customHeight="1">
      <c r="A63" s="44" t="s">
        <v>83</v>
      </c>
      <c r="B63" s="29">
        <v>1181</v>
      </c>
      <c r="C63" s="36"/>
      <c r="D63" s="36"/>
      <c r="E63" s="36">
        <v>0</v>
      </c>
      <c r="F63" s="36"/>
      <c r="G63" s="39">
        <f>F63-E63</f>
        <v>0</v>
      </c>
      <c r="H63" s="37" t="e">
        <f>(F63/E63)*100</f>
        <v>#DIV/0!</v>
      </c>
    </row>
    <row r="64" spans="1:8" s="33" customFormat="1" ht="19.5" customHeight="1">
      <c r="A64" s="44" t="s">
        <v>84</v>
      </c>
      <c r="B64" s="16">
        <v>1190</v>
      </c>
      <c r="C64" s="36"/>
      <c r="D64" s="36"/>
      <c r="E64" s="36">
        <v>0</v>
      </c>
      <c r="F64" s="36"/>
      <c r="G64" s="39">
        <f>F64-E64</f>
        <v>0</v>
      </c>
      <c r="H64" s="37" t="e">
        <f>(F64/E64)*100</f>
        <v>#DIV/0!</v>
      </c>
    </row>
    <row r="65" spans="1:8" s="33" customFormat="1" ht="19.5" customHeight="1">
      <c r="A65" s="44" t="s">
        <v>85</v>
      </c>
      <c r="B65" s="16">
        <v>1191</v>
      </c>
      <c r="C65" s="36"/>
      <c r="D65" s="36"/>
      <c r="E65" s="36">
        <v>0</v>
      </c>
      <c r="F65" s="36"/>
      <c r="G65" s="39">
        <f>F65-E65</f>
        <v>0</v>
      </c>
      <c r="H65" s="37" t="e">
        <f>(F65/E65)*100</f>
        <v>#DIV/0!</v>
      </c>
    </row>
    <row r="66" spans="1:8" s="33" customFormat="1" ht="19.5" customHeight="1">
      <c r="A66" s="46" t="s">
        <v>86</v>
      </c>
      <c r="B66" s="16">
        <v>1200</v>
      </c>
      <c r="C66" s="41">
        <f>SUM(C61:C65)</f>
        <v>-568</v>
      </c>
      <c r="D66" s="41">
        <f>SUM(D61:D65)</f>
        <v>-640.4000000000001</v>
      </c>
      <c r="E66" s="41">
        <f>SUM(E61:E65)</f>
        <v>734.9135999999999</v>
      </c>
      <c r="F66" s="41">
        <f>SUM(F61:F65)</f>
        <v>-640.0999999999999</v>
      </c>
      <c r="G66" s="42">
        <f>F66-E66</f>
        <v>-1375.0135999999998</v>
      </c>
      <c r="H66" s="43">
        <f>(F66/E66)*100</f>
        <v>-87.09867391214424</v>
      </c>
    </row>
    <row r="67" spans="1:8" s="33" customFormat="1" ht="19.5" customHeight="1">
      <c r="A67" s="44" t="s">
        <v>87</v>
      </c>
      <c r="B67" s="16">
        <v>1201</v>
      </c>
      <c r="C67" s="36">
        <f>'I. Фін результат'!C114</f>
        <v>0</v>
      </c>
      <c r="D67" s="36">
        <f>'I. Фін результат'!D114</f>
        <v>0</v>
      </c>
      <c r="E67" s="36">
        <f>'I. Фін результат'!E114</f>
        <v>0</v>
      </c>
      <c r="F67" s="36">
        <f>'I. Фін результат'!F114</f>
        <v>0</v>
      </c>
      <c r="G67" s="39">
        <f>F67-E67</f>
        <v>0</v>
      </c>
      <c r="H67" s="37" t="e">
        <f>(F67/E67)*100</f>
        <v>#DIV/0!</v>
      </c>
    </row>
    <row r="68" spans="1:8" s="33" customFormat="1" ht="19.5" customHeight="1">
      <c r="A68" s="44" t="s">
        <v>88</v>
      </c>
      <c r="B68" s="16">
        <v>1202</v>
      </c>
      <c r="C68" s="36">
        <f>'I. Фін результат'!C115</f>
        <v>-568</v>
      </c>
      <c r="D68" s="36">
        <f>'I. Фін результат'!D115</f>
        <v>-640</v>
      </c>
      <c r="E68" s="36">
        <f>'I. Фін результат'!E115</f>
        <v>-504</v>
      </c>
      <c r="F68" s="36">
        <f>'I. Фін результат'!F115</f>
        <v>-640</v>
      </c>
      <c r="G68" s="39">
        <f>F68-E68</f>
        <v>-136</v>
      </c>
      <c r="H68" s="37">
        <f>(F68/E68)*100</f>
        <v>126.98412698412697</v>
      </c>
    </row>
    <row r="69" spans="1:8" s="33" customFormat="1" ht="19.5" customHeight="1">
      <c r="A69" s="46" t="s">
        <v>89</v>
      </c>
      <c r="B69" s="16">
        <v>1210</v>
      </c>
      <c r="C69" s="50">
        <f>SUM(C34,C44,C53,C55,C57,C63,C64)</f>
        <v>15027</v>
      </c>
      <c r="D69" s="50">
        <f>SUM(D34,D44,D53,D55,D57,D63,D64)</f>
        <v>18585.6</v>
      </c>
      <c r="E69" s="50">
        <f>SUM(E34,E44,E53,E55,E57,E63,E64)</f>
        <v>18537</v>
      </c>
      <c r="F69" s="50">
        <f>SUM(F34,F44,F53,F55,F57,F63,F64)</f>
        <v>18585.899999999998</v>
      </c>
      <c r="G69" s="42">
        <f>F69-E69</f>
        <v>48.89999999999782</v>
      </c>
      <c r="H69" s="43">
        <f>(F69/E69)*100</f>
        <v>100.26379673086258</v>
      </c>
    </row>
    <row r="70" spans="1:8" s="33" customFormat="1" ht="19.5" customHeight="1">
      <c r="A70" s="46" t="s">
        <v>90</v>
      </c>
      <c r="B70" s="16">
        <v>1220</v>
      </c>
      <c r="C70" s="50">
        <f>SUM(C35,C37,C43,C47,C54,C56,C59,C62,C65)</f>
        <v>-15595</v>
      </c>
      <c r="D70" s="50">
        <f>SUM(D35,D37,D43,D47,D54,D56,D59,D62,D65)</f>
        <v>-19226</v>
      </c>
      <c r="E70" s="50">
        <f>SUM(E35,E37,E43,E47,E54,E56,E59,E62,E65)</f>
        <v>-17802.0864</v>
      </c>
      <c r="F70" s="50">
        <f>SUM(F35,F37,F43,F47,F54,F56,F59,F62,F65)</f>
        <v>-19226</v>
      </c>
      <c r="G70" s="42">
        <f>F70-E70</f>
        <v>-1423.9135999999999</v>
      </c>
      <c r="H70" s="43">
        <f>(F70/E70)*100</f>
        <v>107.9985770656635</v>
      </c>
    </row>
    <row r="71" spans="1:8" s="33" customFormat="1" ht="19.5" customHeight="1">
      <c r="A71" s="44" t="s">
        <v>91</v>
      </c>
      <c r="B71" s="16">
        <v>1230</v>
      </c>
      <c r="C71" s="36"/>
      <c r="D71" s="36"/>
      <c r="E71" s="36">
        <v>0</v>
      </c>
      <c r="F71" s="36"/>
      <c r="G71" s="39">
        <f>F71-E71</f>
        <v>0</v>
      </c>
      <c r="H71" s="37" t="e">
        <f>(F71/E71)*100</f>
        <v>#DIV/0!</v>
      </c>
    </row>
    <row r="72" spans="1:8" s="33" customFormat="1" ht="19.5" customHeight="1">
      <c r="A72" s="46" t="s">
        <v>92</v>
      </c>
      <c r="B72" s="16"/>
      <c r="C72" s="51"/>
      <c r="D72" s="52"/>
      <c r="E72" s="52"/>
      <c r="F72" s="52"/>
      <c r="G72" s="39">
        <f>F72-E72</f>
        <v>0</v>
      </c>
      <c r="H72" s="37" t="e">
        <f>(F72/E72)*100</f>
        <v>#DIV/0!</v>
      </c>
    </row>
    <row r="73" spans="1:8" s="33" customFormat="1" ht="19.5" customHeight="1">
      <c r="A73" s="44" t="s">
        <v>93</v>
      </c>
      <c r="B73" s="16">
        <v>1400</v>
      </c>
      <c r="C73" s="36">
        <f>'I. Фін результат'!C128</f>
        <v>-6855</v>
      </c>
      <c r="D73" s="36">
        <f>'I. Фін результат'!D128</f>
        <v>-7936</v>
      </c>
      <c r="E73" s="36">
        <f>'I. Фін результат'!E128</f>
        <v>-8063.4764</v>
      </c>
      <c r="F73" s="36">
        <f>'I. Фін результат'!F128</f>
        <v>-7936</v>
      </c>
      <c r="G73" s="39">
        <f>F73-E73</f>
        <v>127.47639999999956</v>
      </c>
      <c r="H73" s="37">
        <f>(F73/E73)*100</f>
        <v>98.4190888188127</v>
      </c>
    </row>
    <row r="74" spans="1:8" s="33" customFormat="1" ht="19.5" customHeight="1">
      <c r="A74" s="44" t="s">
        <v>94</v>
      </c>
      <c r="B74" s="53">
        <v>1401</v>
      </c>
      <c r="C74" s="36">
        <f>'I. Фін результат'!C129</f>
        <v>-3903</v>
      </c>
      <c r="D74" s="36">
        <f>'I. Фін результат'!D129</f>
        <v>-4766</v>
      </c>
      <c r="E74" s="36">
        <f>'I. Фін результат'!E129</f>
        <v>-5497</v>
      </c>
      <c r="F74" s="36">
        <f>'I. Фін результат'!F129</f>
        <v>-4766</v>
      </c>
      <c r="G74" s="39">
        <f>F74-E74</f>
        <v>731</v>
      </c>
      <c r="H74" s="37">
        <f>(F74/E74)*100</f>
        <v>86.70183736583591</v>
      </c>
    </row>
    <row r="75" spans="1:8" s="33" customFormat="1" ht="19.5" customHeight="1">
      <c r="A75" s="44" t="s">
        <v>95</v>
      </c>
      <c r="B75" s="53">
        <v>1402</v>
      </c>
      <c r="C75" s="36">
        <f>'I. Фін результат'!C130</f>
        <v>-2952</v>
      </c>
      <c r="D75" s="36">
        <f>'I. Фін результат'!D130</f>
        <v>-3170</v>
      </c>
      <c r="E75" s="36">
        <f>'I. Фін результат'!E130</f>
        <v>-2566.4764</v>
      </c>
      <c r="F75" s="36">
        <f>'I. Фін результат'!F130</f>
        <v>-3170</v>
      </c>
      <c r="G75" s="39">
        <f>F75-E75</f>
        <v>-603.5236</v>
      </c>
      <c r="H75" s="37">
        <f>(F75/E75)*100</f>
        <v>123.5156497055652</v>
      </c>
    </row>
    <row r="76" spans="1:8" s="33" customFormat="1" ht="19.5" customHeight="1">
      <c r="A76" s="44" t="s">
        <v>96</v>
      </c>
      <c r="B76" s="53">
        <v>1410</v>
      </c>
      <c r="C76" s="36">
        <f>'I. Фін результат'!C131</f>
        <v>-3997</v>
      </c>
      <c r="D76" s="36">
        <f>'I. Фін результат'!D131</f>
        <v>-5671</v>
      </c>
      <c r="E76" s="36">
        <f>'I. Фін результат'!E131</f>
        <v>-4919</v>
      </c>
      <c r="F76" s="36">
        <f>'I. Фін результат'!F131</f>
        <v>-5671</v>
      </c>
      <c r="G76" s="39">
        <f>F76-E76</f>
        <v>-752</v>
      </c>
      <c r="H76" s="37">
        <f>(F76/E76)*100</f>
        <v>115.28766009351494</v>
      </c>
    </row>
    <row r="77" spans="1:8" s="33" customFormat="1" ht="19.5" customHeight="1">
      <c r="A77" s="44" t="s">
        <v>97</v>
      </c>
      <c r="B77" s="53">
        <v>1420</v>
      </c>
      <c r="C77" s="36">
        <f>'I. Фін результат'!C132</f>
        <v>-817</v>
      </c>
      <c r="D77" s="36">
        <f>'I. Фін результат'!D132</f>
        <v>-1173</v>
      </c>
      <c r="E77" s="36">
        <f>'I. Фін результат'!E132</f>
        <v>-1083</v>
      </c>
      <c r="F77" s="36">
        <f>'I. Фін результат'!F132</f>
        <v>-1173</v>
      </c>
      <c r="G77" s="39">
        <f>F77-E77</f>
        <v>-90</v>
      </c>
      <c r="H77" s="37">
        <f>(F77/E77)*100</f>
        <v>108.31024930747924</v>
      </c>
    </row>
    <row r="78" spans="1:8" s="33" customFormat="1" ht="19.5" customHeight="1">
      <c r="A78" s="44" t="s">
        <v>98</v>
      </c>
      <c r="B78" s="53">
        <v>1430</v>
      </c>
      <c r="C78" s="36">
        <f>'I. Фін результат'!C133</f>
        <v>-1972</v>
      </c>
      <c r="D78" s="36">
        <f>'I. Фін результат'!D133</f>
        <v>-1999</v>
      </c>
      <c r="E78" s="36">
        <f>'I. Фін результат'!E133</f>
        <v>-1926</v>
      </c>
      <c r="F78" s="36">
        <f>'I. Фін результат'!F133</f>
        <v>-1999</v>
      </c>
      <c r="G78" s="39">
        <f>F78-E78</f>
        <v>-73</v>
      </c>
      <c r="H78" s="37">
        <f>(F78/E78)*100</f>
        <v>103.7902388369678</v>
      </c>
    </row>
    <row r="79" spans="1:8" s="33" customFormat="1" ht="19.5" customHeight="1">
      <c r="A79" s="44" t="s">
        <v>99</v>
      </c>
      <c r="B79" s="53">
        <v>1440</v>
      </c>
      <c r="C79" s="36">
        <f>'I. Фін результат'!C134</f>
        <v>-1954</v>
      </c>
      <c r="D79" s="36">
        <f>'I. Фін результат'!D134</f>
        <v>-2447</v>
      </c>
      <c r="E79" s="36">
        <f>'I. Фін результат'!E134</f>
        <v>-1810.6100000000006</v>
      </c>
      <c r="F79" s="36">
        <f>'I. Фін результат'!F134</f>
        <v>-2447</v>
      </c>
      <c r="G79" s="39">
        <f>F79-E79</f>
        <v>-636.3899999999994</v>
      </c>
      <c r="H79" s="37">
        <f>(F79/E79)*100</f>
        <v>135.1478231093388</v>
      </c>
    </row>
    <row r="80" spans="1:8" s="33" customFormat="1" ht="19.5" customHeight="1">
      <c r="A80" s="46" t="s">
        <v>100</v>
      </c>
      <c r="B80" s="53">
        <v>1450</v>
      </c>
      <c r="C80" s="41">
        <f>SUM(C73,C76,C77,C78,C79)</f>
        <v>-15595</v>
      </c>
      <c r="D80" s="41">
        <f>SUM(D73,D76,D77,D78,D79)</f>
        <v>-19226</v>
      </c>
      <c r="E80" s="41">
        <f>SUM(E73,E76,E77,E78,E79)</f>
        <v>-17802.0864</v>
      </c>
      <c r="F80" s="41">
        <f>SUM(F73,F76,F77,F78,F79)</f>
        <v>-19226</v>
      </c>
      <c r="G80" s="42">
        <f>F80-E80</f>
        <v>-1423.9135999999999</v>
      </c>
      <c r="H80" s="43">
        <f>(F80/E80)*100</f>
        <v>107.9985770656635</v>
      </c>
    </row>
    <row r="81" spans="1:8" s="33" customFormat="1" ht="19.5" customHeight="1">
      <c r="A81" s="32" t="s">
        <v>101</v>
      </c>
      <c r="B81" s="32"/>
      <c r="C81" s="32"/>
      <c r="D81" s="32"/>
      <c r="E81" s="32"/>
      <c r="F81" s="32"/>
      <c r="G81" s="32"/>
      <c r="H81" s="32"/>
    </row>
    <row r="82" spans="1:8" s="33" customFormat="1" ht="18.75" customHeight="1">
      <c r="A82" s="54" t="s">
        <v>102</v>
      </c>
      <c r="B82" s="54"/>
      <c r="C82" s="54"/>
      <c r="D82" s="54"/>
      <c r="E82" s="54"/>
      <c r="F82" s="54"/>
      <c r="G82" s="54"/>
      <c r="H82" s="54"/>
    </row>
    <row r="83" spans="1:8" s="33" customFormat="1" ht="37.5" customHeight="1">
      <c r="A83" s="55" t="s">
        <v>103</v>
      </c>
      <c r="B83" s="56">
        <v>2000</v>
      </c>
      <c r="C83" s="36">
        <f>'ІІ. Розр. з бюджетом'!C7</f>
        <v>-13230</v>
      </c>
      <c r="D83" s="36">
        <f>'ІІ. Розр. з бюджетом'!D7</f>
        <v>-11038</v>
      </c>
      <c r="E83" s="36">
        <f>'ІІ. Розр. з бюджетом'!E7</f>
        <v>-2988</v>
      </c>
      <c r="F83" s="36">
        <f>'ІІ. Розр. з бюджетом'!F7</f>
        <v>-11038</v>
      </c>
      <c r="G83" s="36">
        <f>F83-E83</f>
        <v>-8050</v>
      </c>
      <c r="H83" s="37">
        <f>(F83/E83)*100</f>
        <v>369.4109772423026</v>
      </c>
    </row>
    <row r="84" spans="1:8" s="33" customFormat="1" ht="39.75" customHeight="1">
      <c r="A84" s="57" t="s">
        <v>104</v>
      </c>
      <c r="B84" s="16">
        <v>2010</v>
      </c>
      <c r="C84" s="58">
        <f>SUM(C85:C86)</f>
        <v>0</v>
      </c>
      <c r="D84" s="58">
        <f>SUM(D85:D86)</f>
        <v>0</v>
      </c>
      <c r="E84" s="58">
        <f>SUM(E85:E86)</f>
        <v>0</v>
      </c>
      <c r="F84" s="58">
        <f>SUM(F85:F86)</f>
        <v>0</v>
      </c>
      <c r="G84" s="39">
        <f>F84-E84</f>
        <v>0</v>
      </c>
      <c r="H84" s="37" t="e">
        <f>(F84/E84)*100</f>
        <v>#DIV/0!</v>
      </c>
    </row>
    <row r="85" spans="1:8" s="33" customFormat="1" ht="37.5" customHeight="1">
      <c r="A85" s="44" t="s">
        <v>105</v>
      </c>
      <c r="B85" s="16">
        <v>2011</v>
      </c>
      <c r="C85" s="36">
        <f>'ІІ. Розр. з бюджетом'!C9</f>
        <v>0</v>
      </c>
      <c r="D85" s="36">
        <f>'ІІ. Розр. з бюджетом'!D9</f>
        <v>0</v>
      </c>
      <c r="E85" s="36">
        <f>'ІІ. Розр. з бюджетом'!E9</f>
        <v>0</v>
      </c>
      <c r="F85" s="36">
        <f>'ІІ. Розр. з бюджетом'!F9</f>
        <v>0</v>
      </c>
      <c r="G85" s="39">
        <f>F85-E85</f>
        <v>0</v>
      </c>
      <c r="H85" s="37" t="e">
        <f>(F85/E85)*100</f>
        <v>#DIV/0!</v>
      </c>
    </row>
    <row r="86" spans="1:8" s="33" customFormat="1" ht="39.75" customHeight="1">
      <c r="A86" s="44" t="s">
        <v>106</v>
      </c>
      <c r="B86" s="16">
        <v>2012</v>
      </c>
      <c r="C86" s="36">
        <f>'ІІ. Розр. з бюджетом'!C10</f>
        <v>0</v>
      </c>
      <c r="D86" s="36">
        <f>'ІІ. Розр. з бюджетом'!D10</f>
        <v>0</v>
      </c>
      <c r="E86" s="36">
        <f>'ІІ. Розр. з бюджетом'!E10</f>
        <v>0</v>
      </c>
      <c r="F86" s="36">
        <f>'ІІ. Розр. з бюджетом'!F10</f>
        <v>0</v>
      </c>
      <c r="G86" s="39">
        <f>F86-E86</f>
        <v>0</v>
      </c>
      <c r="H86" s="37" t="e">
        <f>(F86/E86)*100</f>
        <v>#DIV/0!</v>
      </c>
    </row>
    <row r="87" spans="1:8" s="33" customFormat="1" ht="12.75">
      <c r="A87" s="44" t="s">
        <v>107</v>
      </c>
      <c r="B87" s="16" t="s">
        <v>108</v>
      </c>
      <c r="C87" s="36">
        <f>'ІІ. Розр. з бюджетом'!C11</f>
        <v>0</v>
      </c>
      <c r="D87" s="36">
        <f>'ІІ. Розр. з бюджетом'!D11</f>
        <v>0</v>
      </c>
      <c r="E87" s="36">
        <f>'ІІ. Розр. з бюджетом'!E11</f>
        <v>0</v>
      </c>
      <c r="F87" s="36">
        <f>'ІІ. Розр. з бюджетом'!F11</f>
        <v>0</v>
      </c>
      <c r="G87" s="59">
        <f>F87-E87</f>
        <v>0</v>
      </c>
      <c r="H87" s="37" t="e">
        <f>(F87/E87)*100</f>
        <v>#DIV/0!</v>
      </c>
    </row>
    <row r="88" spans="1:8" s="33" customFormat="1" ht="12.75">
      <c r="A88" s="44" t="s">
        <v>109</v>
      </c>
      <c r="B88" s="16">
        <v>2020</v>
      </c>
      <c r="C88" s="36">
        <f>'ІІ. Розр. з бюджетом'!C12</f>
        <v>0</v>
      </c>
      <c r="D88" s="36">
        <f>'ІІ. Розр. з бюджетом'!D12</f>
        <v>0</v>
      </c>
      <c r="E88" s="36">
        <f>'ІІ. Розр. з бюджетом'!E12</f>
        <v>0</v>
      </c>
      <c r="F88" s="36">
        <f>'ІІ. Розр. з бюджетом'!F12</f>
        <v>0</v>
      </c>
      <c r="G88" s="39">
        <f>F88-E88</f>
        <v>0</v>
      </c>
      <c r="H88" s="37" t="e">
        <f>(F88/E88)*100</f>
        <v>#DIV/0!</v>
      </c>
    </row>
    <row r="89" spans="1:8" s="33" customFormat="1" ht="12.75">
      <c r="A89" s="57" t="s">
        <v>110</v>
      </c>
      <c r="B89" s="16">
        <v>2030</v>
      </c>
      <c r="C89" s="36">
        <f>'ІІ. Розр. з бюджетом'!C13</f>
        <v>0</v>
      </c>
      <c r="D89" s="36">
        <f>'ІІ. Розр. з бюджетом'!D13</f>
        <v>0</v>
      </c>
      <c r="E89" s="36">
        <f>'ІІ. Розр. з бюджетом'!E13</f>
        <v>0</v>
      </c>
      <c r="F89" s="36">
        <f>'ІІ. Розр. з бюджетом'!F13</f>
        <v>0</v>
      </c>
      <c r="G89" s="39">
        <f>F89-E89</f>
        <v>0</v>
      </c>
      <c r="H89" s="37" t="e">
        <f>(F89/E89)*100</f>
        <v>#DIV/0!</v>
      </c>
    </row>
    <row r="90" spans="1:8" s="33" customFormat="1" ht="12.75">
      <c r="A90" s="57" t="s">
        <v>111</v>
      </c>
      <c r="B90" s="16">
        <v>2040</v>
      </c>
      <c r="C90" s="36">
        <f>'ІІ. Розр. з бюджетом'!C15</f>
        <v>0</v>
      </c>
      <c r="D90" s="36">
        <f>'ІІ. Розр. з бюджетом'!D15</f>
        <v>0</v>
      </c>
      <c r="E90" s="36">
        <f>'ІІ. Розр. з бюджетом'!E15</f>
        <v>0</v>
      </c>
      <c r="F90" s="36">
        <f>'ІІ. Розр. з бюджетом'!F15</f>
        <v>0</v>
      </c>
      <c r="G90" s="39">
        <f>F90-E90</f>
        <v>0</v>
      </c>
      <c r="H90" s="37" t="e">
        <f>(F90/E90)*100</f>
        <v>#DIV/0!</v>
      </c>
    </row>
    <row r="91" spans="1:8" s="33" customFormat="1" ht="12.75">
      <c r="A91" s="57" t="s">
        <v>112</v>
      </c>
      <c r="B91" s="16">
        <v>2050</v>
      </c>
      <c r="C91" s="36">
        <f>'ІІ. Розр. з бюджетом'!C16</f>
        <v>0</v>
      </c>
      <c r="D91" s="36">
        <f>'ІІ. Розр. з бюджетом'!D16</f>
        <v>0</v>
      </c>
      <c r="E91" s="36">
        <f>'ІІ. Розр. з бюджетом'!E16</f>
        <v>0</v>
      </c>
      <c r="F91" s="36">
        <f>'ІІ. Розр. з бюджетом'!F16</f>
        <v>0</v>
      </c>
      <c r="G91" s="39">
        <f>F91-E91</f>
        <v>0</v>
      </c>
      <c r="H91" s="37" t="e">
        <f>(F91/E91)*100</f>
        <v>#DIV/0!</v>
      </c>
    </row>
    <row r="92" spans="1:8" s="33" customFormat="1" ht="12.75">
      <c r="A92" s="57" t="s">
        <v>113</v>
      </c>
      <c r="B92" s="16">
        <v>2060</v>
      </c>
      <c r="C92" s="36">
        <f>'ІІ. Розр. з бюджетом'!C17</f>
        <v>0</v>
      </c>
      <c r="D92" s="36">
        <f>'ІІ. Розр. з бюджетом'!D17</f>
        <v>0</v>
      </c>
      <c r="E92" s="36">
        <f>'ІІ. Розр. з бюджетом'!E17</f>
        <v>0</v>
      </c>
      <c r="F92" s="36">
        <f>'ІІ. Розр. з бюджетом'!F17</f>
        <v>0</v>
      </c>
      <c r="G92" s="39">
        <f>F92-E92</f>
        <v>0</v>
      </c>
      <c r="H92" s="37" t="e">
        <f>(F92/E92)*100</f>
        <v>#DIV/0!</v>
      </c>
    </row>
    <row r="93" spans="1:8" s="33" customFormat="1" ht="41.25" customHeight="1">
      <c r="A93" s="57" t="s">
        <v>114</v>
      </c>
      <c r="B93" s="16">
        <v>2070</v>
      </c>
      <c r="C93" s="60">
        <f>SUM(C83,C84,C88,C89,C90,C91,C92)+C66</f>
        <v>-13798</v>
      </c>
      <c r="D93" s="60">
        <f>SUM(D83,D84,D88,D89,D90,D91,D92)+D66</f>
        <v>-11678.4</v>
      </c>
      <c r="E93" s="60">
        <f>SUM(E83,E84,E88,E89,E90,E91,E92)+E66</f>
        <v>-2253.0864</v>
      </c>
      <c r="F93" s="60">
        <f>SUM(F83,F84,F88,F89,F90,F91,F92)+F66</f>
        <v>-11678.1</v>
      </c>
      <c r="G93" s="39">
        <f>F93-E93</f>
        <v>-9425.0136</v>
      </c>
      <c r="H93" s="37">
        <f>(F93/E93)*100</f>
        <v>518.3156757770141</v>
      </c>
    </row>
    <row r="94" spans="1:8" s="33" customFormat="1" ht="21.75" customHeight="1">
      <c r="A94" s="46" t="s">
        <v>115</v>
      </c>
      <c r="B94" s="46"/>
      <c r="C94" s="46"/>
      <c r="D94" s="46"/>
      <c r="E94" s="46"/>
      <c r="F94" s="46"/>
      <c r="G94" s="46"/>
      <c r="H94" s="46"/>
    </row>
    <row r="95" spans="1:8" s="33" customFormat="1" ht="41.25" customHeight="1">
      <c r="A95" s="61" t="s">
        <v>116</v>
      </c>
      <c r="B95" s="16">
        <v>2110</v>
      </c>
      <c r="C95" s="42">
        <f>'ІІ. Розр. з бюджетом'!C20</f>
        <v>2292</v>
      </c>
      <c r="D95" s="42">
        <f>'ІІ. Розр. з бюджетом'!D20</f>
        <v>1968.5</v>
      </c>
      <c r="E95" s="42">
        <f>'ІІ. Розр. з бюджетом'!E20</f>
        <v>1834</v>
      </c>
      <c r="F95" s="42">
        <f>'ІІ. Розр. з бюджетом'!F20</f>
        <v>1968.5</v>
      </c>
      <c r="G95" s="42">
        <f>F95-E95</f>
        <v>134.5</v>
      </c>
      <c r="H95" s="43">
        <f>(F95/E95)*100</f>
        <v>107.33369683751364</v>
      </c>
    </row>
    <row r="96" spans="1:8" s="33" customFormat="1" ht="12.75">
      <c r="A96" s="44" t="s">
        <v>117</v>
      </c>
      <c r="B96" s="16">
        <v>2111</v>
      </c>
      <c r="C96" s="39">
        <f>'ІІ. Розр. з бюджетом'!C21</f>
        <v>0</v>
      </c>
      <c r="D96" s="39">
        <f>'ІІ. Розр. з бюджетом'!D21</f>
        <v>0</v>
      </c>
      <c r="E96" s="39">
        <f>'ІІ. Розр. з бюджетом'!E21</f>
        <v>0</v>
      </c>
      <c r="F96" s="39">
        <f>'ІІ. Розр. з бюджетом'!F21</f>
        <v>0</v>
      </c>
      <c r="G96" s="39">
        <f>F96-E96</f>
        <v>0</v>
      </c>
      <c r="H96" s="37" t="e">
        <f>(F96/E96)*100</f>
        <v>#DIV/0!</v>
      </c>
    </row>
    <row r="97" spans="1:8" s="33" customFormat="1" ht="12.75">
      <c r="A97" s="44" t="s">
        <v>118</v>
      </c>
      <c r="B97" s="16">
        <v>2112</v>
      </c>
      <c r="C97" s="39">
        <f>'ІІ. Розр. з бюджетом'!C22</f>
        <v>1233</v>
      </c>
      <c r="D97" s="39">
        <f>'ІІ. Розр. з бюджетом'!D22</f>
        <v>1293</v>
      </c>
      <c r="E97" s="39">
        <f>'ІІ. Розр. з бюджетом'!E22</f>
        <v>1233</v>
      </c>
      <c r="F97" s="39">
        <f>'ІІ. Розр. з бюджетом'!F22</f>
        <v>1293</v>
      </c>
      <c r="G97" s="39">
        <f>F97-E97</f>
        <v>60</v>
      </c>
      <c r="H97" s="37">
        <f>(F97/E97)*100</f>
        <v>104.86618004866179</v>
      </c>
    </row>
    <row r="98" spans="1:8" s="33" customFormat="1" ht="27.75" customHeight="1">
      <c r="A98" s="57" t="s">
        <v>119</v>
      </c>
      <c r="B98" s="29">
        <v>2113</v>
      </c>
      <c r="C98" s="39">
        <f>'ІІ. Розр. з бюджетом'!C23</f>
        <v>0</v>
      </c>
      <c r="D98" s="39">
        <f>'ІІ. Розр. з бюджетом'!D23</f>
        <v>0</v>
      </c>
      <c r="E98" s="39">
        <f>'ІІ. Розр. з бюджетом'!E23</f>
        <v>0</v>
      </c>
      <c r="F98" s="39">
        <f>'ІІ. Розр. з бюджетом'!F23</f>
        <v>0</v>
      </c>
      <c r="G98" s="39">
        <f>F98-E98</f>
        <v>0</v>
      </c>
      <c r="H98" s="37" t="e">
        <f>(F98/E98)*100</f>
        <v>#DIV/0!</v>
      </c>
    </row>
    <row r="99" spans="1:8" s="33" customFormat="1" ht="12.75">
      <c r="A99" s="57" t="s">
        <v>120</v>
      </c>
      <c r="B99" s="29">
        <v>2114</v>
      </c>
      <c r="C99" s="39">
        <f>'ІІ. Розр. з бюджетом'!C24</f>
        <v>0</v>
      </c>
      <c r="D99" s="39">
        <f>'ІІ. Розр. з бюджетом'!D24</f>
        <v>0</v>
      </c>
      <c r="E99" s="39">
        <f>'ІІ. Розр. з бюджетом'!E24</f>
        <v>0</v>
      </c>
      <c r="F99" s="39">
        <f>'ІІ. Розр. з бюджетом'!F24</f>
        <v>0</v>
      </c>
      <c r="G99" s="39">
        <f>F99-E99</f>
        <v>0</v>
      </c>
      <c r="H99" s="37" t="e">
        <f>(F99/E99)*100</f>
        <v>#DIV/0!</v>
      </c>
    </row>
    <row r="100" spans="1:8" s="33" customFormat="1" ht="12.75">
      <c r="A100" s="57" t="s">
        <v>121</v>
      </c>
      <c r="B100" s="29">
        <v>2115</v>
      </c>
      <c r="C100" s="39">
        <f>'ІІ. Розр. з бюджетом'!C25</f>
        <v>0</v>
      </c>
      <c r="D100" s="39">
        <f>'ІІ. Розр. з бюджетом'!D25</f>
        <v>0</v>
      </c>
      <c r="E100" s="39">
        <f>'ІІ. Розр. з бюджетом'!E25</f>
        <v>0</v>
      </c>
      <c r="F100" s="39">
        <f>'ІІ. Розр. з бюджетом'!F25</f>
        <v>0</v>
      </c>
      <c r="G100" s="39">
        <f>F100-E100</f>
        <v>0</v>
      </c>
      <c r="H100" s="37" t="e">
        <f>(F100/E100)*100</f>
        <v>#DIV/0!</v>
      </c>
    </row>
    <row r="101" spans="1:8" s="33" customFormat="1" ht="12.75">
      <c r="A101" s="57" t="s">
        <v>122</v>
      </c>
      <c r="B101" s="29">
        <v>2116</v>
      </c>
      <c r="C101" s="39">
        <f>'ІІ. Розр. з бюджетом'!C26</f>
        <v>0</v>
      </c>
      <c r="D101" s="39">
        <f>'ІІ. Розр. з бюджетом'!D26</f>
        <v>0</v>
      </c>
      <c r="E101" s="39">
        <f>'ІІ. Розр. з бюджетом'!E26</f>
        <v>0</v>
      </c>
      <c r="F101" s="39">
        <f>'ІІ. Розр. з бюджетом'!F26</f>
        <v>0</v>
      </c>
      <c r="G101" s="39">
        <f>F101-E101</f>
        <v>0</v>
      </c>
      <c r="H101" s="37" t="e">
        <f>(F101/E101)*100</f>
        <v>#DIV/0!</v>
      </c>
    </row>
    <row r="102" spans="1:8" s="33" customFormat="1" ht="12.75">
      <c r="A102" s="57" t="s">
        <v>123</v>
      </c>
      <c r="B102" s="29">
        <v>2117</v>
      </c>
      <c r="C102" s="39">
        <f>'ІІ. Розр. з бюджетом'!C27</f>
        <v>2</v>
      </c>
      <c r="D102" s="62"/>
      <c r="E102" s="39">
        <f>'ІІ. Розр. з бюджетом'!E27</f>
        <v>0</v>
      </c>
      <c r="F102" s="39">
        <f>'ІІ. Розр. з бюджетом'!F27</f>
        <v>1.3</v>
      </c>
      <c r="G102" s="39">
        <f>F102-E102</f>
        <v>1.3</v>
      </c>
      <c r="H102" s="37" t="e">
        <f>(F102/E102)*100</f>
        <v>#DIV/0!</v>
      </c>
    </row>
    <row r="103" spans="1:8" s="33" customFormat="1" ht="21.75" customHeight="1">
      <c r="A103" s="61" t="s">
        <v>124</v>
      </c>
      <c r="B103" s="30">
        <v>2120</v>
      </c>
      <c r="C103" s="63">
        <f>'ІІ. Розр. з бюджетом'!C32</f>
        <v>959.7</v>
      </c>
      <c r="D103" s="63">
        <f>'ІІ. Розр. з бюджетом'!D32</f>
        <v>774</v>
      </c>
      <c r="E103" s="63">
        <f>'ІІ. Розр. з бюджетом'!E32</f>
        <v>642</v>
      </c>
      <c r="F103" s="63">
        <f>'ІІ. Розр. з бюджетом'!F32</f>
        <v>774</v>
      </c>
      <c r="G103" s="42">
        <f>F103-E103</f>
        <v>132</v>
      </c>
      <c r="H103" s="43">
        <f>(F103/E103)*100</f>
        <v>120.56074766355141</v>
      </c>
    </row>
    <row r="104" spans="1:8" s="33" customFormat="1" ht="12.75">
      <c r="A104" s="61" t="s">
        <v>125</v>
      </c>
      <c r="B104" s="30">
        <v>2130</v>
      </c>
      <c r="C104" s="64">
        <f>'ІІ. Розр. з бюджетом'!C37</f>
        <v>837</v>
      </c>
      <c r="D104" s="63">
        <f>'ІІ. Розр. з бюджетом'!D37</f>
        <v>1205</v>
      </c>
      <c r="E104" s="63">
        <f>'ІІ. Розр. з бюджетом'!E37</f>
        <v>1058</v>
      </c>
      <c r="F104" s="63">
        <f>'ІІ. Розр. з бюджетом'!F37</f>
        <v>1205</v>
      </c>
      <c r="G104" s="42">
        <f>F104-E104</f>
        <v>147</v>
      </c>
      <c r="H104" s="43">
        <f>(F104/E104)*100</f>
        <v>113.89413988657846</v>
      </c>
    </row>
    <row r="105" spans="1:8" s="33" customFormat="1" ht="60.75" customHeight="1">
      <c r="A105" s="65" t="s">
        <v>126</v>
      </c>
      <c r="B105" s="29">
        <v>2131</v>
      </c>
      <c r="C105" s="36">
        <f>'ІІ. Розр. з бюджетом'!C38</f>
        <v>0</v>
      </c>
      <c r="D105" s="36">
        <f>'ІІ. Розр. з бюджетом'!D38</f>
        <v>0</v>
      </c>
      <c r="E105" s="36">
        <f>'ІІ. Розр. з бюджетом'!E38</f>
        <v>0</v>
      </c>
      <c r="F105" s="36">
        <f>'ІІ. Розр. з бюджетом'!F38</f>
        <v>0</v>
      </c>
      <c r="G105" s="39">
        <f>F105-E105</f>
        <v>0</v>
      </c>
      <c r="H105" s="37" t="e">
        <f>(F105/E105)*100</f>
        <v>#DIV/0!</v>
      </c>
    </row>
    <row r="106" spans="1:8" s="33" customFormat="1" ht="19.5" customHeight="1">
      <c r="A106" s="66" t="s">
        <v>127</v>
      </c>
      <c r="B106" s="29">
        <v>2133</v>
      </c>
      <c r="C106" s="36">
        <f>'ІІ. Розр. з бюджетом'!C40</f>
        <v>837</v>
      </c>
      <c r="D106" s="36">
        <f>'ІІ. Розр. з бюджетом'!D40</f>
        <v>1205</v>
      </c>
      <c r="E106" s="36">
        <f>'ІІ. Розр. з бюджетом'!E40</f>
        <v>1058</v>
      </c>
      <c r="F106" s="36">
        <f>'ІІ. Розр. з бюджетом'!F40</f>
        <v>1205</v>
      </c>
      <c r="G106" s="39">
        <f>F106-E106</f>
        <v>147</v>
      </c>
      <c r="H106" s="37">
        <f>(F106/E106)*100</f>
        <v>113.89413988657846</v>
      </c>
    </row>
    <row r="107" spans="1:8" s="33" customFormat="1" ht="22.5" customHeight="1">
      <c r="A107" s="47" t="s">
        <v>128</v>
      </c>
      <c r="B107" s="29">
        <v>2200</v>
      </c>
      <c r="C107" s="63">
        <f>'ІІ. Розр. з бюджетом'!C45</f>
        <v>4088.7</v>
      </c>
      <c r="D107" s="63">
        <f>'ІІ. Розр. з бюджетом'!D45</f>
        <v>3947.5</v>
      </c>
      <c r="E107" s="63">
        <f>'ІІ. Розр. з бюджетом'!E45</f>
        <v>3534</v>
      </c>
      <c r="F107" s="63">
        <f>'ІІ. Розр. з бюджетом'!F45</f>
        <v>3947.5</v>
      </c>
      <c r="G107" s="42">
        <f>F107-E107</f>
        <v>413.5</v>
      </c>
      <c r="H107" s="43">
        <f>(F107/E107)*100</f>
        <v>111.70062252405206</v>
      </c>
    </row>
    <row r="108" spans="1:8" s="33" customFormat="1" ht="19.5" customHeight="1">
      <c r="A108" s="32" t="s">
        <v>129</v>
      </c>
      <c r="B108" s="32"/>
      <c r="C108" s="32"/>
      <c r="D108" s="32"/>
      <c r="E108" s="32"/>
      <c r="F108" s="32"/>
      <c r="G108" s="32"/>
      <c r="H108" s="32"/>
    </row>
    <row r="109" spans="1:8" s="33" customFormat="1" ht="19.5" customHeight="1">
      <c r="A109" s="67" t="s">
        <v>130</v>
      </c>
      <c r="B109" s="16">
        <v>3405</v>
      </c>
      <c r="C109" s="63">
        <f>'ІІІ. Рух грош. коштів'!C69</f>
        <v>546</v>
      </c>
      <c r="D109" s="63">
        <f>'ІІІ. Рух грош. коштів'!D69</f>
        <v>4384</v>
      </c>
      <c r="E109" s="63">
        <f>'ІІІ. Рух грош. коштів'!E69</f>
        <v>0</v>
      </c>
      <c r="F109" s="63">
        <f>'ІІІ. Рух грош. коштів'!F69</f>
        <v>4384</v>
      </c>
      <c r="G109" s="42">
        <f>F109-E109</f>
        <v>4384</v>
      </c>
      <c r="H109" s="43" t="e">
        <f>(F109/E109)*100</f>
        <v>#DIV/0!</v>
      </c>
    </row>
    <row r="110" spans="1:8" s="33" customFormat="1" ht="19.5" customHeight="1">
      <c r="A110" s="65" t="s">
        <v>131</v>
      </c>
      <c r="B110" s="68">
        <v>3030</v>
      </c>
      <c r="C110" s="36">
        <f>'ІІІ. Рух грош. коштів'!C11</f>
        <v>1500</v>
      </c>
      <c r="D110" s="36">
        <f>'ІІІ. Рух грош. коштів'!D11</f>
        <v>4119</v>
      </c>
      <c r="E110" s="36">
        <f>'ІІІ. Рух грош. коштів'!E11</f>
        <v>150</v>
      </c>
      <c r="F110" s="36">
        <f>'ІІІ. Рух грош. коштів'!F11</f>
        <v>4119</v>
      </c>
      <c r="G110" s="39">
        <f>F110-E110</f>
        <v>3969</v>
      </c>
      <c r="H110" s="37">
        <f>(F110/E110)*100</f>
        <v>2746</v>
      </c>
    </row>
    <row r="111" spans="1:8" s="33" customFormat="1" ht="12.75">
      <c r="A111" s="65" t="s">
        <v>132</v>
      </c>
      <c r="B111" s="68">
        <v>3195</v>
      </c>
      <c r="C111" s="36">
        <f>'ІІІ. Рух грош. коштів'!C37</f>
        <v>413</v>
      </c>
      <c r="D111" s="36">
        <f>'ІІІ. Рух грош. коштів'!D37</f>
        <v>-1798</v>
      </c>
      <c r="E111" s="36">
        <f>'ІІІ. Рух грош. коштів'!E37</f>
        <v>-1325</v>
      </c>
      <c r="F111" s="36">
        <f>'ІІІ. Рух грош. коштів'!F37</f>
        <v>-1798</v>
      </c>
      <c r="G111" s="39">
        <f>F111-E111</f>
        <v>-473</v>
      </c>
      <c r="H111" s="37">
        <f>(F111/E111)*100</f>
        <v>135.69811320754718</v>
      </c>
    </row>
    <row r="112" spans="1:8" ht="12.75">
      <c r="A112" s="65" t="s">
        <v>133</v>
      </c>
      <c r="B112" s="68">
        <v>3295</v>
      </c>
      <c r="C112" s="36">
        <f>'ІІІ. Рух грош. коштів'!C50</f>
        <v>0</v>
      </c>
      <c r="D112" s="36">
        <f>'ІІІ. Рух грош. коштів'!D50</f>
        <v>0</v>
      </c>
      <c r="E112" s="36">
        <f>'ІІІ. Рух грош. коштів'!E50</f>
        <v>0</v>
      </c>
      <c r="F112" s="36">
        <f>'ІІІ. Рух грош. коштів'!F50</f>
        <v>0</v>
      </c>
      <c r="G112" s="39">
        <f>F112-E112</f>
        <v>0</v>
      </c>
      <c r="H112" s="37" t="e">
        <f>(F112/E112)*100</f>
        <v>#DIV/0!</v>
      </c>
    </row>
    <row r="113" spans="1:8" s="33" customFormat="1" ht="12.75">
      <c r="A113" s="65" t="s">
        <v>134</v>
      </c>
      <c r="B113" s="16">
        <v>3395</v>
      </c>
      <c r="C113" s="36">
        <f>'ІІІ. Рух грош. коштів'!C67</f>
        <v>0</v>
      </c>
      <c r="D113" s="36">
        <f>'ІІІ. Рух грош. коштів'!D67</f>
        <v>0</v>
      </c>
      <c r="E113" s="36">
        <f>'ІІІ. Рух грош. коштів'!E67</f>
        <v>-13</v>
      </c>
      <c r="F113" s="36">
        <f>'ІІІ. Рух грош. коштів'!F67</f>
        <v>0</v>
      </c>
      <c r="G113" s="39">
        <f>F113-E113</f>
        <v>13</v>
      </c>
      <c r="H113" s="37">
        <f>(F113/E113)*100</f>
        <v>0</v>
      </c>
    </row>
    <row r="114" spans="1:8" s="33" customFormat="1" ht="12.75">
      <c r="A114" s="65" t="s">
        <v>135</v>
      </c>
      <c r="B114" s="16">
        <v>3410</v>
      </c>
      <c r="C114" s="36">
        <f>'ІІІ. Рух грош. коштів'!C70</f>
        <v>0</v>
      </c>
      <c r="D114" s="36">
        <f>'ІІІ. Рух грош. коштів'!D70</f>
        <v>0</v>
      </c>
      <c r="E114" s="36">
        <f>'ІІІ. Рух грош. коштів'!E70</f>
        <v>0</v>
      </c>
      <c r="F114" s="36">
        <f>'ІІІ. Рух грош. коштів'!F70</f>
        <v>0</v>
      </c>
      <c r="G114" s="39">
        <f>F114-E114</f>
        <v>0</v>
      </c>
      <c r="H114" s="37" t="e">
        <f>(F114/E114)*100</f>
        <v>#DIV/0!</v>
      </c>
    </row>
    <row r="115" spans="1:8" s="33" customFormat="1" ht="12.75">
      <c r="A115" s="69" t="s">
        <v>136</v>
      </c>
      <c r="B115" s="16">
        <v>3415</v>
      </c>
      <c r="C115" s="41">
        <f>SUM(C109,C111:C114)</f>
        <v>959</v>
      </c>
      <c r="D115" s="41">
        <f>SUM(D109,D111:D114)</f>
        <v>2586</v>
      </c>
      <c r="E115" s="41">
        <f>SUM(E109,E111:E114)</f>
        <v>-1338</v>
      </c>
      <c r="F115" s="41">
        <f>SUM(F109,F111:F114)</f>
        <v>2586</v>
      </c>
      <c r="G115" s="42">
        <f>F115-E115</f>
        <v>3924</v>
      </c>
      <c r="H115" s="43">
        <f>(F115/E115)*100</f>
        <v>-193.27354260089686</v>
      </c>
    </row>
    <row r="116" spans="1:8" s="33" customFormat="1" ht="19.5" customHeight="1">
      <c r="A116" s="70" t="s">
        <v>137</v>
      </c>
      <c r="B116" s="70"/>
      <c r="C116" s="70"/>
      <c r="D116" s="70"/>
      <c r="E116" s="70"/>
      <c r="F116" s="70"/>
      <c r="G116" s="70"/>
      <c r="H116" s="70"/>
    </row>
    <row r="117" spans="1:8" s="33" customFormat="1" ht="19.5" customHeight="1">
      <c r="A117" s="67" t="s">
        <v>138</v>
      </c>
      <c r="B117" s="71">
        <v>4000</v>
      </c>
      <c r="C117" s="72">
        <f>SUM(C118:C123)</f>
        <v>290</v>
      </c>
      <c r="D117" s="72">
        <f>SUM(D118:D123)</f>
        <v>4455</v>
      </c>
      <c r="E117" s="72">
        <f>SUM(E118:E123)</f>
        <v>1450</v>
      </c>
      <c r="F117" s="72">
        <f>SUM(F118:F123)</f>
        <v>4455</v>
      </c>
      <c r="G117" s="42">
        <f>F117-E117</f>
        <v>3005</v>
      </c>
      <c r="H117" s="43">
        <f>(F117/E117)*100</f>
        <v>307.2413793103448</v>
      </c>
    </row>
    <row r="118" spans="1:8" s="33" customFormat="1" ht="19.5" customHeight="1">
      <c r="A118" s="44" t="s">
        <v>139</v>
      </c>
      <c r="B118" s="73" t="s">
        <v>140</v>
      </c>
      <c r="C118" s="36">
        <f>'IV. Кап. інвестиції'!C7</f>
        <v>0</v>
      </c>
      <c r="D118" s="36">
        <f>'IV. Кап. інвестиції'!D7</f>
        <v>0</v>
      </c>
      <c r="E118" s="36">
        <f>'IV. Кап. інвестиції'!E7</f>
        <v>170</v>
      </c>
      <c r="F118" s="36">
        <f>'IV. Кап. інвестиції'!F7</f>
        <v>0</v>
      </c>
      <c r="G118" s="39">
        <f>F118-E118</f>
        <v>-170</v>
      </c>
      <c r="H118" s="37">
        <f>(F118/E118)*100</f>
        <v>0</v>
      </c>
    </row>
    <row r="119" spans="1:8" s="33" customFormat="1" ht="19.5" customHeight="1">
      <c r="A119" s="44" t="s">
        <v>141</v>
      </c>
      <c r="B119" s="73">
        <v>4020</v>
      </c>
      <c r="C119" s="36">
        <f>'IV. Кап. інвестиції'!C8</f>
        <v>14</v>
      </c>
      <c r="D119" s="36">
        <f>'IV. Кап. інвестиції'!D8</f>
        <v>1329</v>
      </c>
      <c r="E119" s="36">
        <f>'IV. Кап. інвестиції'!E8</f>
        <v>0</v>
      </c>
      <c r="F119" s="36">
        <f>'IV. Кап. інвестиції'!F8</f>
        <v>1329</v>
      </c>
      <c r="G119" s="39">
        <f>F119-E119</f>
        <v>1329</v>
      </c>
      <c r="H119" s="37" t="e">
        <f>(F119/E119)*100</f>
        <v>#DIV/0!</v>
      </c>
    </row>
    <row r="120" spans="1:8" s="33" customFormat="1" ht="19.5" customHeight="1">
      <c r="A120" s="44" t="s">
        <v>142</v>
      </c>
      <c r="B120" s="73">
        <v>4030</v>
      </c>
      <c r="C120" s="36">
        <f>'IV. Кап. інвестиції'!C9</f>
        <v>19</v>
      </c>
      <c r="D120" s="36">
        <f>'IV. Кап. інвестиції'!D9</f>
        <v>102</v>
      </c>
      <c r="E120" s="36">
        <f>'IV. Кап. інвестиції'!E9</f>
        <v>0</v>
      </c>
      <c r="F120" s="36">
        <f>'IV. Кап. інвестиції'!F9</f>
        <v>102</v>
      </c>
      <c r="G120" s="39">
        <f>F120-E120</f>
        <v>102</v>
      </c>
      <c r="H120" s="37" t="e">
        <f>(F120/E120)*100</f>
        <v>#DIV/0!</v>
      </c>
    </row>
    <row r="121" spans="1:8" s="33" customFormat="1" ht="12.75">
      <c r="A121" s="44" t="s">
        <v>143</v>
      </c>
      <c r="B121" s="73">
        <v>4040</v>
      </c>
      <c r="C121" s="36">
        <f>'IV. Кап. інвестиції'!C10</f>
        <v>0</v>
      </c>
      <c r="D121" s="36">
        <f>'IV. Кап. інвестиції'!D10</f>
        <v>0</v>
      </c>
      <c r="E121" s="36">
        <f>'IV. Кап. інвестиції'!E10</f>
        <v>0</v>
      </c>
      <c r="F121" s="36">
        <f>'IV. Кап. інвестиції'!F10</f>
        <v>0</v>
      </c>
      <c r="G121" s="39">
        <f>F121-E121</f>
        <v>0</v>
      </c>
      <c r="H121" s="37" t="e">
        <f>(F121/E121)*100</f>
        <v>#DIV/0!</v>
      </c>
    </row>
    <row r="122" spans="1:8" s="33" customFormat="1" ht="12.75">
      <c r="A122" s="44" t="s">
        <v>144</v>
      </c>
      <c r="B122" s="73">
        <v>4050</v>
      </c>
      <c r="C122" s="36">
        <f>'IV. Кап. інвестиції'!C11</f>
        <v>257</v>
      </c>
      <c r="D122" s="36">
        <f>'IV. Кап. інвестиції'!D11</f>
        <v>3024</v>
      </c>
      <c r="E122" s="36">
        <f>'IV. Кап. інвестиції'!E11</f>
        <v>1280</v>
      </c>
      <c r="F122" s="36">
        <f>'IV. Кап. інвестиції'!F11</f>
        <v>3024</v>
      </c>
      <c r="G122" s="39">
        <f>F122-E122</f>
        <v>1744</v>
      </c>
      <c r="H122" s="37">
        <f>(F122/E122)*100</f>
        <v>236.24999999999997</v>
      </c>
    </row>
    <row r="123" spans="1:8" s="33" customFormat="1" ht="12.75">
      <c r="A123" s="44" t="s">
        <v>145</v>
      </c>
      <c r="B123" s="73">
        <v>4060</v>
      </c>
      <c r="C123" s="36">
        <f>'IV. Кап. інвестиції'!C12</f>
        <v>0</v>
      </c>
      <c r="D123" s="36">
        <f>'IV. Кап. інвестиції'!D12</f>
        <v>0</v>
      </c>
      <c r="E123" s="36" t="str">
        <f>'IV. Кап. інвестиції'!E12</f>
        <v>-</v>
      </c>
      <c r="F123" s="36">
        <f>'IV. Кап. інвестиції'!F12</f>
        <v>0</v>
      </c>
      <c r="G123" s="39">
        <f>F123-E123</f>
        <v>0</v>
      </c>
      <c r="H123" s="37" t="e">
        <f>(F123/E123)*100</f>
        <v>#VALUE!</v>
      </c>
    </row>
    <row r="124" spans="1:8" s="33" customFormat="1" ht="19.5" customHeight="1">
      <c r="A124" s="47" t="s">
        <v>146</v>
      </c>
      <c r="B124" s="71">
        <v>4000</v>
      </c>
      <c r="C124" s="41">
        <f>SUM(C125:C128)</f>
        <v>348</v>
      </c>
      <c r="D124" s="41">
        <f>SUM(D125:D128)</f>
        <v>5020.6</v>
      </c>
      <c r="E124" s="41">
        <f>SUM(E125:E128)</f>
        <v>1450</v>
      </c>
      <c r="F124" s="41">
        <f>SUM(F125:F128)</f>
        <v>5020.6</v>
      </c>
      <c r="G124" s="42">
        <f>F124-E124</f>
        <v>3570.6000000000004</v>
      </c>
      <c r="H124" s="43">
        <f>(F124/E124)*100</f>
        <v>346.24827586206897</v>
      </c>
    </row>
    <row r="125" spans="1:8" s="33" customFormat="1" ht="19.5" customHeight="1">
      <c r="A125" s="57" t="s">
        <v>147</v>
      </c>
      <c r="B125" s="71" t="s">
        <v>148</v>
      </c>
      <c r="C125" s="74"/>
      <c r="D125" s="74"/>
      <c r="E125" s="36">
        <f>'6.2. Інша інфо_2'!M37</f>
        <v>0</v>
      </c>
      <c r="F125" s="36">
        <f>'6.2. Інша інфо_2'!N37</f>
        <v>0</v>
      </c>
      <c r="G125" s="39">
        <f>F125-E125</f>
        <v>0</v>
      </c>
      <c r="H125" s="37" t="e">
        <f>(F125/E125)*100</f>
        <v>#DIV/0!</v>
      </c>
    </row>
    <row r="126" spans="1:8" s="33" customFormat="1" ht="19.5" customHeight="1">
      <c r="A126" s="57" t="s">
        <v>149</v>
      </c>
      <c r="B126" s="71" t="s">
        <v>150</v>
      </c>
      <c r="C126" s="74">
        <v>0</v>
      </c>
      <c r="D126" s="74">
        <f>F126</f>
        <v>3097</v>
      </c>
      <c r="E126" s="36">
        <f>'6.2. Інша інфо_2'!Q37</f>
        <v>0</v>
      </c>
      <c r="F126" s="36">
        <v>3097</v>
      </c>
      <c r="G126" s="39">
        <f>F126-E126</f>
        <v>3097</v>
      </c>
      <c r="H126" s="37" t="e">
        <f>(F126/E126)*100</f>
        <v>#DIV/0!</v>
      </c>
    </row>
    <row r="127" spans="1:8" s="33" customFormat="1" ht="19.5" customHeight="1">
      <c r="A127" s="57" t="s">
        <v>151</v>
      </c>
      <c r="B127" s="71" t="s">
        <v>152</v>
      </c>
      <c r="C127" s="74">
        <v>348</v>
      </c>
      <c r="D127" s="74">
        <f>F127</f>
        <v>1923.6</v>
      </c>
      <c r="E127" s="36">
        <f>'6.2. Інша інфо_2'!U37</f>
        <v>1450</v>
      </c>
      <c r="F127" s="36">
        <v>1923.6</v>
      </c>
      <c r="G127" s="39">
        <f>F127-E127</f>
        <v>473.5999999999999</v>
      </c>
      <c r="H127" s="37">
        <f>(F127/E127)*100</f>
        <v>132.66206896551725</v>
      </c>
    </row>
    <row r="128" spans="1:8" s="33" customFormat="1" ht="19.5" customHeight="1">
      <c r="A128" s="75" t="s">
        <v>153</v>
      </c>
      <c r="B128" s="76" t="s">
        <v>154</v>
      </c>
      <c r="C128" s="77"/>
      <c r="D128" s="77"/>
      <c r="E128" s="78">
        <f>'6.2. Інша інфо_2'!Y37</f>
        <v>0</v>
      </c>
      <c r="F128" s="78">
        <f>'6.2. Інша інфо_2'!Z37</f>
        <v>0</v>
      </c>
      <c r="G128" s="78">
        <f>F128-E128</f>
        <v>0</v>
      </c>
      <c r="H128" s="79" t="e">
        <f>(F128/E128)*100</f>
        <v>#DIV/0!</v>
      </c>
    </row>
    <row r="129" spans="1:8" s="33" customFormat="1" ht="19.5" customHeight="1">
      <c r="A129" s="80" t="s">
        <v>155</v>
      </c>
      <c r="B129" s="80"/>
      <c r="C129" s="80"/>
      <c r="D129" s="80"/>
      <c r="E129" s="80"/>
      <c r="F129" s="80"/>
      <c r="G129" s="80"/>
      <c r="H129" s="80"/>
    </row>
    <row r="130" spans="1:8" s="33" customFormat="1" ht="12.75">
      <c r="A130" s="81" t="s">
        <v>156</v>
      </c>
      <c r="B130" s="56">
        <v>5040</v>
      </c>
      <c r="C130" s="82">
        <f>(C66/C34)*100</f>
        <v>-3.8750170555328145</v>
      </c>
      <c r="D130" s="82">
        <f>(D66/D34)*100</f>
        <v>-3.5422313181038776</v>
      </c>
      <c r="E130" s="82">
        <f>(E66/E34)*100</f>
        <v>4.072671654197838</v>
      </c>
      <c r="F130" s="82">
        <f>(F66/F34)*100</f>
        <v>-3.5405719342884003</v>
      </c>
      <c r="G130" s="83">
        <f>F130-E130</f>
        <v>-7.613243588486238</v>
      </c>
      <c r="H130" s="37">
        <f>(F130/E130)*100</f>
        <v>-86.93487309832638</v>
      </c>
    </row>
    <row r="131" spans="1:8" s="33" customFormat="1" ht="12.75">
      <c r="A131" s="81" t="s">
        <v>157</v>
      </c>
      <c r="B131" s="56">
        <v>5020</v>
      </c>
      <c r="C131" s="82">
        <f>(C66/C142)*100</f>
        <v>-0.44857923583579473</v>
      </c>
      <c r="D131" s="82">
        <f>(D66/D142)*100</f>
        <v>-0.4355781068268231</v>
      </c>
      <c r="E131" s="82">
        <f>(E66/E142)*100</f>
        <v>0.5117533267876913</v>
      </c>
      <c r="F131" s="82" t="e">
        <f>(F66/F142)*100</f>
        <v>#VALUE!</v>
      </c>
      <c r="G131" s="83" t="e">
        <f>F131-E131</f>
        <v>#VALUE!</v>
      </c>
      <c r="H131" s="37" t="e">
        <f>(F131/E131)*100</f>
        <v>#VALUE!</v>
      </c>
    </row>
    <row r="132" spans="1:8" s="33" customFormat="1" ht="12.75">
      <c r="A132" s="65" t="s">
        <v>158</v>
      </c>
      <c r="B132" s="16">
        <v>5030</v>
      </c>
      <c r="C132" s="83">
        <f>(C66/C148)*100</f>
        <v>-0.679255211011588</v>
      </c>
      <c r="D132" s="83">
        <f>(D66/D148)*100</f>
        <v>-0.5888302469703379</v>
      </c>
      <c r="E132" s="83">
        <f>(E66/E148)*100</f>
        <v>0.6492341669832238</v>
      </c>
      <c r="F132" s="83" t="e">
        <f>(F66/F148)*100</f>
        <v>#VALUE!</v>
      </c>
      <c r="G132" s="83" t="e">
        <f>F132-E132</f>
        <v>#VALUE!</v>
      </c>
      <c r="H132" s="37" t="e">
        <f>(F132/E132)*100</f>
        <v>#VALUE!</v>
      </c>
    </row>
    <row r="133" spans="1:8" s="33" customFormat="1" ht="12.75">
      <c r="A133" s="84" t="s">
        <v>159</v>
      </c>
      <c r="B133" s="68">
        <v>5110</v>
      </c>
      <c r="C133" s="85" t="e">
        <f>C148/C145</f>
        <v>#DIV/0!</v>
      </c>
      <c r="D133" s="85" t="e">
        <f>D148/D145</f>
        <v>#DIV/0!</v>
      </c>
      <c r="E133" s="85">
        <f>E148/E145</f>
        <v>20.993508902077153</v>
      </c>
      <c r="F133" s="85" t="e">
        <f>F148/F145</f>
        <v>#VALUE!</v>
      </c>
      <c r="G133" s="83" t="e">
        <f>F133-E133</f>
        <v>#VALUE!</v>
      </c>
      <c r="H133" s="37" t="e">
        <f>(F133/E133)*100</f>
        <v>#VALUE!</v>
      </c>
    </row>
    <row r="134" spans="1:8" s="33" customFormat="1" ht="21.75" customHeight="1">
      <c r="A134" s="86" t="s">
        <v>160</v>
      </c>
      <c r="B134" s="87">
        <v>5220</v>
      </c>
      <c r="C134" s="88">
        <f>C139/C138</f>
        <v>0.35149620745598015</v>
      </c>
      <c r="D134" s="88">
        <f>D139/D138</f>
        <v>0.396957928802589</v>
      </c>
      <c r="E134" s="88">
        <f>E139/E138</f>
        <v>0.33538437140704913</v>
      </c>
      <c r="F134" s="88" t="e">
        <f>F139/F138</f>
        <v>#VALUE!</v>
      </c>
      <c r="G134" s="88" t="e">
        <f>F134-E134</f>
        <v>#VALUE!</v>
      </c>
      <c r="H134" s="79" t="e">
        <f>(F134/E134)*100</f>
        <v>#VALUE!</v>
      </c>
    </row>
    <row r="135" spans="1:8" s="33" customFormat="1" ht="19.5" customHeight="1">
      <c r="A135" s="32" t="s">
        <v>161</v>
      </c>
      <c r="B135" s="32"/>
      <c r="C135" s="32"/>
      <c r="D135" s="32"/>
      <c r="E135" s="32"/>
      <c r="F135" s="32"/>
      <c r="G135" s="32"/>
      <c r="H135" s="32"/>
    </row>
    <row r="136" spans="1:8" s="33" customFormat="1" ht="19.5" customHeight="1">
      <c r="A136" s="81" t="s">
        <v>162</v>
      </c>
      <c r="B136" s="56">
        <v>6000</v>
      </c>
      <c r="C136" s="74">
        <v>106103</v>
      </c>
      <c r="D136" s="74">
        <v>121051</v>
      </c>
      <c r="E136" s="74"/>
      <c r="F136" s="89" t="s">
        <v>163</v>
      </c>
      <c r="G136" s="39">
        <f>D136-C136</f>
        <v>14948</v>
      </c>
      <c r="H136" s="37">
        <f>(D136/C136)*100</f>
        <v>114.08819731770072</v>
      </c>
    </row>
    <row r="137" spans="1:8" s="33" customFormat="1" ht="19.5" customHeight="1">
      <c r="A137" s="81" t="s">
        <v>164</v>
      </c>
      <c r="B137" s="56">
        <v>6001</v>
      </c>
      <c r="C137" s="90">
        <f>C138-C139</f>
        <v>76349</v>
      </c>
      <c r="D137" s="90">
        <f>D138-D139</f>
        <v>74536</v>
      </c>
      <c r="E137" s="90">
        <f>E138-E139</f>
        <v>83818</v>
      </c>
      <c r="F137" s="89" t="s">
        <v>163</v>
      </c>
      <c r="G137" s="39">
        <f>D137-C137</f>
        <v>-1813</v>
      </c>
      <c r="H137" s="37">
        <f>(D137/C137)*100</f>
        <v>97.62537819748786</v>
      </c>
    </row>
    <row r="138" spans="1:8" s="33" customFormat="1" ht="19.5" customHeight="1">
      <c r="A138" s="81" t="s">
        <v>165</v>
      </c>
      <c r="B138" s="56">
        <v>6002</v>
      </c>
      <c r="C138" s="74">
        <v>117731</v>
      </c>
      <c r="D138" s="74">
        <v>123600</v>
      </c>
      <c r="E138" s="74">
        <v>126115</v>
      </c>
      <c r="F138" s="89" t="s">
        <v>163</v>
      </c>
      <c r="G138" s="39">
        <f>D138-C138</f>
        <v>5869</v>
      </c>
      <c r="H138" s="37">
        <f>(D138/C138)*100</f>
        <v>104.98509313604742</v>
      </c>
    </row>
    <row r="139" spans="1:8" s="33" customFormat="1" ht="19.5" customHeight="1">
      <c r="A139" s="81" t="s">
        <v>166</v>
      </c>
      <c r="B139" s="56">
        <v>6003</v>
      </c>
      <c r="C139" s="74">
        <v>41382</v>
      </c>
      <c r="D139" s="74">
        <v>49064</v>
      </c>
      <c r="E139" s="74">
        <v>42297</v>
      </c>
      <c r="F139" s="89" t="s">
        <v>163</v>
      </c>
      <c r="G139" s="39">
        <f>D139-C139</f>
        <v>7682</v>
      </c>
      <c r="H139" s="37">
        <f>(D139/C139)*100</f>
        <v>118.563626697598</v>
      </c>
    </row>
    <row r="140" spans="1:8" s="33" customFormat="1" ht="19.5" customHeight="1">
      <c r="A140" s="65" t="s">
        <v>167</v>
      </c>
      <c r="B140" s="16">
        <v>6010</v>
      </c>
      <c r="C140" s="74">
        <v>20519</v>
      </c>
      <c r="D140" s="74">
        <v>25972</v>
      </c>
      <c r="E140" s="74">
        <v>30157</v>
      </c>
      <c r="F140" s="89" t="s">
        <v>163</v>
      </c>
      <c r="G140" s="39">
        <f>D140-C140</f>
        <v>5453</v>
      </c>
      <c r="H140" s="37">
        <f>(D140/C140)*100</f>
        <v>126.57536917003753</v>
      </c>
    </row>
    <row r="141" spans="1:8" s="33" customFormat="1" ht="12.75">
      <c r="A141" s="65" t="s">
        <v>168</v>
      </c>
      <c r="B141" s="16">
        <v>6011</v>
      </c>
      <c r="C141" s="74">
        <v>959</v>
      </c>
      <c r="D141" s="74">
        <v>2586</v>
      </c>
      <c r="E141" s="74">
        <v>1060</v>
      </c>
      <c r="F141" s="89" t="s">
        <v>163</v>
      </c>
      <c r="G141" s="39">
        <f>D141-C141</f>
        <v>1627</v>
      </c>
      <c r="H141" s="37">
        <f>(D141/C141)*100</f>
        <v>269.6558915537018</v>
      </c>
    </row>
    <row r="142" spans="1:8" s="33" customFormat="1" ht="19.5" customHeight="1">
      <c r="A142" s="47" t="s">
        <v>169</v>
      </c>
      <c r="B142" s="16">
        <v>6020</v>
      </c>
      <c r="C142" s="64">
        <v>126622</v>
      </c>
      <c r="D142" s="64">
        <v>147023</v>
      </c>
      <c r="E142" s="64">
        <v>143607</v>
      </c>
      <c r="F142" s="89" t="s">
        <v>163</v>
      </c>
      <c r="G142" s="42">
        <f>D142-C142</f>
        <v>20401</v>
      </c>
      <c r="H142" s="43">
        <f>(D142/C142)*100</f>
        <v>116.11173413782755</v>
      </c>
    </row>
    <row r="143" spans="1:8" s="33" customFormat="1" ht="19.5" customHeight="1">
      <c r="A143" s="65" t="s">
        <v>170</v>
      </c>
      <c r="B143" s="16">
        <v>6030</v>
      </c>
      <c r="C143" s="74"/>
      <c r="D143" s="74"/>
      <c r="E143" s="74"/>
      <c r="F143" s="89" t="s">
        <v>163</v>
      </c>
      <c r="G143" s="39">
        <f>D143-C143</f>
        <v>0</v>
      </c>
      <c r="H143" s="37" t="e">
        <f>(D143/C143)*100</f>
        <v>#DIV/0!</v>
      </c>
    </row>
    <row r="144" spans="1:8" s="33" customFormat="1" ht="19.5" customHeight="1">
      <c r="A144" s="65" t="s">
        <v>171</v>
      </c>
      <c r="B144" s="16">
        <v>6040</v>
      </c>
      <c r="C144" s="74"/>
      <c r="D144" s="74"/>
      <c r="E144" s="74">
        <v>5392</v>
      </c>
      <c r="F144" s="89" t="s">
        <v>163</v>
      </c>
      <c r="G144" s="39">
        <f>D144-C144</f>
        <v>0</v>
      </c>
      <c r="H144" s="37" t="e">
        <f>(D144/C144)*100</f>
        <v>#DIV/0!</v>
      </c>
    </row>
    <row r="145" spans="1:8" s="33" customFormat="1" ht="19.5" customHeight="1">
      <c r="A145" s="47" t="s">
        <v>172</v>
      </c>
      <c r="B145" s="16">
        <v>6050</v>
      </c>
      <c r="C145" s="91">
        <f>SUM(C143:C144)</f>
        <v>0</v>
      </c>
      <c r="D145" s="91">
        <f>SUM(D143:D144)</f>
        <v>0</v>
      </c>
      <c r="E145" s="91">
        <f>SUM(E143:E144)</f>
        <v>5392</v>
      </c>
      <c r="F145" s="89" t="s">
        <v>163</v>
      </c>
      <c r="G145" s="42">
        <f>D145-C145</f>
        <v>0</v>
      </c>
      <c r="H145" s="43" t="e">
        <f>(D145/C145)*100</f>
        <v>#DIV/0!</v>
      </c>
    </row>
    <row r="146" spans="1:8" s="33" customFormat="1" ht="19.5" customHeight="1">
      <c r="A146" s="65" t="s">
        <v>173</v>
      </c>
      <c r="B146" s="16">
        <v>6060</v>
      </c>
      <c r="C146" s="74"/>
      <c r="D146" s="74"/>
      <c r="E146" s="74"/>
      <c r="F146" s="89" t="s">
        <v>163</v>
      </c>
      <c r="G146" s="39">
        <f>D146-C146</f>
        <v>0</v>
      </c>
      <c r="H146" s="37" t="e">
        <f>(D146/C146)*100</f>
        <v>#DIV/0!</v>
      </c>
    </row>
    <row r="147" spans="1:8" s="33" customFormat="1" ht="12.75">
      <c r="A147" s="65" t="s">
        <v>174</v>
      </c>
      <c r="B147" s="16">
        <v>6070</v>
      </c>
      <c r="C147" s="74"/>
      <c r="D147" s="74"/>
      <c r="E147" s="74"/>
      <c r="F147" s="89" t="s">
        <v>163</v>
      </c>
      <c r="G147" s="39">
        <f>D147-C147</f>
        <v>0</v>
      </c>
      <c r="H147" s="37" t="e">
        <f>(D147/C147)*100</f>
        <v>#DIV/0!</v>
      </c>
    </row>
    <row r="148" spans="1:8" s="33" customFormat="1" ht="19.5" customHeight="1">
      <c r="A148" s="47" t="s">
        <v>175</v>
      </c>
      <c r="B148" s="16">
        <v>6080</v>
      </c>
      <c r="C148" s="64">
        <v>83621</v>
      </c>
      <c r="D148" s="64">
        <v>108758</v>
      </c>
      <c r="E148" s="64">
        <v>113197</v>
      </c>
      <c r="F148" s="89" t="s">
        <v>163</v>
      </c>
      <c r="G148" s="42">
        <f>D148-C148</f>
        <v>25137</v>
      </c>
      <c r="H148" s="43">
        <f>(D148/C148)*100</f>
        <v>130.06063070281388</v>
      </c>
    </row>
    <row r="149" spans="1:8" s="33" customFormat="1" ht="19.5" customHeight="1">
      <c r="A149" s="70" t="s">
        <v>176</v>
      </c>
      <c r="B149" s="70"/>
      <c r="C149" s="70"/>
      <c r="D149" s="70"/>
      <c r="E149" s="70"/>
      <c r="F149" s="70"/>
      <c r="G149" s="70"/>
      <c r="H149" s="70"/>
    </row>
    <row r="150" spans="1:8" s="33" customFormat="1" ht="19.5" customHeight="1">
      <c r="A150" s="67" t="s">
        <v>177</v>
      </c>
      <c r="B150" s="92" t="s">
        <v>178</v>
      </c>
      <c r="C150" s="72">
        <f>SUM(C151:C153)</f>
        <v>0</v>
      </c>
      <c r="D150" s="72">
        <f>SUM(D151:D153)</f>
        <v>0</v>
      </c>
      <c r="E150" s="72">
        <f>SUM(E151:E153)</f>
        <v>0</v>
      </c>
      <c r="F150" s="72">
        <f>SUM(F151:F153)</f>
        <v>0</v>
      </c>
      <c r="G150" s="63">
        <f>F150-E150</f>
        <v>0</v>
      </c>
      <c r="H150" s="43" t="e">
        <f>(F150/E150)*100</f>
        <v>#DIV/0!</v>
      </c>
    </row>
    <row r="151" spans="1:8" s="33" customFormat="1" ht="19.5" customHeight="1">
      <c r="A151" s="65" t="s">
        <v>179</v>
      </c>
      <c r="B151" s="93" t="s">
        <v>180</v>
      </c>
      <c r="C151" s="94"/>
      <c r="D151" s="94"/>
      <c r="E151" s="36">
        <f>'6.1. Інша інфо_1'!F66</f>
        <v>0</v>
      </c>
      <c r="F151" s="36">
        <f>'6.1. Інша інфо_1'!H66</f>
        <v>0</v>
      </c>
      <c r="G151" s="39">
        <f>F151-E151</f>
        <v>0</v>
      </c>
      <c r="H151" s="37" t="e">
        <f>(F151/E151)*100</f>
        <v>#DIV/0!</v>
      </c>
    </row>
    <row r="152" spans="1:8" s="33" customFormat="1" ht="19.5" customHeight="1">
      <c r="A152" s="65" t="s">
        <v>181</v>
      </c>
      <c r="B152" s="93" t="s">
        <v>182</v>
      </c>
      <c r="C152" s="94"/>
      <c r="D152" s="94"/>
      <c r="E152" s="36">
        <f>'6.1. Інша інфо_1'!F69</f>
        <v>0</v>
      </c>
      <c r="F152" s="36">
        <f>'6.1. Інша інфо_1'!H69</f>
        <v>0</v>
      </c>
      <c r="G152" s="39">
        <f>F152-E152</f>
        <v>0</v>
      </c>
      <c r="H152" s="37" t="e">
        <f>(F152/E152)*100</f>
        <v>#DIV/0!</v>
      </c>
    </row>
    <row r="153" spans="1:8" s="33" customFormat="1" ht="19.5" customHeight="1">
      <c r="A153" s="65" t="s">
        <v>183</v>
      </c>
      <c r="B153" s="93" t="s">
        <v>184</v>
      </c>
      <c r="C153" s="94"/>
      <c r="D153" s="94"/>
      <c r="E153" s="36">
        <f>'6.1. Інша інфо_1'!F72</f>
        <v>0</v>
      </c>
      <c r="F153" s="36">
        <f>'6.1. Інша інфо_1'!H72</f>
        <v>0</v>
      </c>
      <c r="G153" s="39">
        <f>F153-E153</f>
        <v>0</v>
      </c>
      <c r="H153" s="37" t="e">
        <f>(F153/E153)*100</f>
        <v>#DIV/0!</v>
      </c>
    </row>
    <row r="154" spans="1:8" s="33" customFormat="1" ht="19.5" customHeight="1">
      <c r="A154" s="47" t="s">
        <v>185</v>
      </c>
      <c r="B154" s="93" t="s">
        <v>186</v>
      </c>
      <c r="C154" s="41">
        <f>SUM(C155:C157)</f>
        <v>0</v>
      </c>
      <c r="D154" s="41">
        <f>SUM(D155:D157)</f>
        <v>0</v>
      </c>
      <c r="E154" s="41">
        <f>SUM(E155:E157)</f>
        <v>0</v>
      </c>
      <c r="F154" s="41">
        <f>SUM(F155:F157)</f>
        <v>0</v>
      </c>
      <c r="G154" s="42">
        <f>F154-E154</f>
        <v>0</v>
      </c>
      <c r="H154" s="43" t="e">
        <f>(F154/E154)*100</f>
        <v>#DIV/0!</v>
      </c>
    </row>
    <row r="155" spans="1:8" s="33" customFormat="1" ht="19.5" customHeight="1">
      <c r="A155" s="65" t="s">
        <v>179</v>
      </c>
      <c r="B155" s="93" t="s">
        <v>187</v>
      </c>
      <c r="C155" s="94"/>
      <c r="D155" s="94"/>
      <c r="E155" s="36">
        <f>'6.1. Інша інфо_1'!J66</f>
        <v>0</v>
      </c>
      <c r="F155" s="36">
        <f>'6.1. Інша інфо_1'!L66</f>
        <v>0</v>
      </c>
      <c r="G155" s="39">
        <f>F155-E155</f>
        <v>0</v>
      </c>
      <c r="H155" s="37" t="e">
        <f>(F155/E155)*100</f>
        <v>#DIV/0!</v>
      </c>
    </row>
    <row r="156" spans="1:8" s="33" customFormat="1" ht="19.5" customHeight="1">
      <c r="A156" s="65" t="s">
        <v>181</v>
      </c>
      <c r="B156" s="93" t="s">
        <v>188</v>
      </c>
      <c r="C156" s="94"/>
      <c r="D156" s="94"/>
      <c r="E156" s="36">
        <f>'6.1. Інша інфо_1'!J69</f>
        <v>0</v>
      </c>
      <c r="F156" s="36">
        <f>'6.1. Інша інфо_1'!L69</f>
        <v>0</v>
      </c>
      <c r="G156" s="39">
        <f>F156-E156</f>
        <v>0</v>
      </c>
      <c r="H156" s="37" t="e">
        <f>(F156/E156)*100</f>
        <v>#DIV/0!</v>
      </c>
    </row>
    <row r="157" spans="1:8" s="33" customFormat="1" ht="19.5" customHeight="1">
      <c r="A157" s="84" t="s">
        <v>183</v>
      </c>
      <c r="B157" s="95" t="s">
        <v>189</v>
      </c>
      <c r="C157" s="94"/>
      <c r="D157" s="94"/>
      <c r="E157" s="36">
        <f>'6.1. Інша інфо_1'!J72</f>
        <v>0</v>
      </c>
      <c r="F157" s="36">
        <f>'6.1. Інша інфо_1'!L72</f>
        <v>0</v>
      </c>
      <c r="G157" s="39">
        <f>F157-E157</f>
        <v>0</v>
      </c>
      <c r="H157" s="37" t="e">
        <f>(F157/E157)*100</f>
        <v>#DIV/0!</v>
      </c>
    </row>
    <row r="158" spans="1:8" s="33" customFormat="1" ht="19.5" customHeight="1">
      <c r="A158" s="32" t="s">
        <v>190</v>
      </c>
      <c r="B158" s="32"/>
      <c r="C158" s="32"/>
      <c r="D158" s="32"/>
      <c r="E158" s="32"/>
      <c r="F158" s="32"/>
      <c r="G158" s="32"/>
      <c r="H158" s="32"/>
    </row>
    <row r="159" spans="1:8" s="33" customFormat="1" ht="60.75" customHeight="1">
      <c r="A159" s="47" t="s">
        <v>191</v>
      </c>
      <c r="B159" s="93" t="s">
        <v>192</v>
      </c>
      <c r="C159" s="41">
        <f>SUM(C160:C162)</f>
        <v>190</v>
      </c>
      <c r="D159" s="89" t="s">
        <v>163</v>
      </c>
      <c r="E159" s="41">
        <f>SUM(E160:E162)</f>
        <v>220</v>
      </c>
      <c r="F159" s="41">
        <f>SUM(F160:F162)</f>
        <v>190</v>
      </c>
      <c r="G159" s="42">
        <f>F159-E159</f>
        <v>-30</v>
      </c>
      <c r="H159" s="43">
        <f>(F159/E159)*100</f>
        <v>86.36363636363636</v>
      </c>
    </row>
    <row r="160" spans="1:8" s="33" customFormat="1" ht="12.75">
      <c r="A160" s="44" t="s">
        <v>193</v>
      </c>
      <c r="B160" s="93" t="s">
        <v>194</v>
      </c>
      <c r="C160" s="39">
        <f>'6.1. Інша інфо_1'!C12</f>
        <v>1</v>
      </c>
      <c r="D160" s="89" t="s">
        <v>163</v>
      </c>
      <c r="E160" s="39">
        <f>'6.1. Інша інфо_1'!F12</f>
        <v>1</v>
      </c>
      <c r="F160" s="39">
        <f>'6.1. Інша інфо_1'!I12</f>
        <v>1</v>
      </c>
      <c r="G160" s="39">
        <f>F160-E160</f>
        <v>0</v>
      </c>
      <c r="H160" s="37">
        <f>(F160/E160)*100</f>
        <v>100</v>
      </c>
    </row>
    <row r="161" spans="1:8" s="33" customFormat="1" ht="12.75">
      <c r="A161" s="44" t="s">
        <v>195</v>
      </c>
      <c r="B161" s="93" t="s">
        <v>196</v>
      </c>
      <c r="C161" s="39">
        <f>'6.1. Інша інфо_1'!C13</f>
        <v>11</v>
      </c>
      <c r="D161" s="89" t="s">
        <v>163</v>
      </c>
      <c r="E161" s="39">
        <f>'6.1. Інша інфо_1'!F13</f>
        <v>11</v>
      </c>
      <c r="F161" s="39">
        <f>'6.1. Інша інфо_1'!I13</f>
        <v>12</v>
      </c>
      <c r="G161" s="39">
        <f>F161-E161</f>
        <v>1</v>
      </c>
      <c r="H161" s="37">
        <f>(F161/E161)*100</f>
        <v>109.09090909090908</v>
      </c>
    </row>
    <row r="162" spans="1:8" s="33" customFormat="1" ht="12.75">
      <c r="A162" s="44" t="s">
        <v>197</v>
      </c>
      <c r="B162" s="93" t="s">
        <v>198</v>
      </c>
      <c r="C162" s="39">
        <f>'6.1. Інша інфо_1'!C14</f>
        <v>178</v>
      </c>
      <c r="D162" s="89" t="s">
        <v>163</v>
      </c>
      <c r="E162" s="39">
        <f>'6.1. Інша інфо_1'!F14</f>
        <v>208</v>
      </c>
      <c r="F162" s="39">
        <f>'6.1. Інша інфо_1'!I14</f>
        <v>177</v>
      </c>
      <c r="G162" s="39">
        <f>F162-E162</f>
        <v>-31</v>
      </c>
      <c r="H162" s="37">
        <f>(F162/E162)*100</f>
        <v>85.09615384615384</v>
      </c>
    </row>
    <row r="163" spans="1:8" s="33" customFormat="1" ht="19.5" customHeight="1">
      <c r="A163" s="47" t="s">
        <v>96</v>
      </c>
      <c r="B163" s="93" t="s">
        <v>199</v>
      </c>
      <c r="C163" s="41">
        <f>C76</f>
        <v>-3997</v>
      </c>
      <c r="D163" s="41">
        <f>D76</f>
        <v>-5671</v>
      </c>
      <c r="E163" s="41">
        <f>E76</f>
        <v>-4919</v>
      </c>
      <c r="F163" s="41">
        <f>F76</f>
        <v>-5671</v>
      </c>
      <c r="G163" s="42">
        <f>F163-E163</f>
        <v>-752</v>
      </c>
      <c r="H163" s="43">
        <f>(F163/E163)*100</f>
        <v>115.28766009351494</v>
      </c>
    </row>
    <row r="164" spans="1:8" s="33" customFormat="1" ht="12.75">
      <c r="A164" s="47" t="s">
        <v>200</v>
      </c>
      <c r="B164" s="93" t="s">
        <v>201</v>
      </c>
      <c r="C164" s="96">
        <f>'6.1. Інша інфо_1'!C23:E23</f>
        <v>-7012.2807017543855</v>
      </c>
      <c r="D164" s="89" t="s">
        <v>163</v>
      </c>
      <c r="E164" s="96">
        <f>'6.1. Інша інфо_1'!F23</f>
        <v>-7453.030303030303</v>
      </c>
      <c r="F164" s="96">
        <f>'6.1. Інша інфо_1'!I23</f>
        <v>-9949.122807017544</v>
      </c>
      <c r="G164" s="42">
        <f>F164-E164</f>
        <v>-2496.092503987241</v>
      </c>
      <c r="H164" s="43">
        <f>(F164/E164)*100</f>
        <v>133.49097484512257</v>
      </c>
    </row>
    <row r="165" spans="1:8" s="33" customFormat="1" ht="19.5" customHeight="1">
      <c r="A165" s="44" t="s">
        <v>193</v>
      </c>
      <c r="B165" s="93" t="s">
        <v>202</v>
      </c>
      <c r="C165" s="97">
        <f>'6.1. Інша інфо_1'!C24:E24</f>
        <v>19000</v>
      </c>
      <c r="D165" s="89" t="s">
        <v>163</v>
      </c>
      <c r="E165" s="98">
        <f>'6.1. Інша інфо_1'!F24</f>
        <v>29666.666666666668</v>
      </c>
      <c r="F165" s="98">
        <f>'6.1. Інша інфо_1'!I24</f>
        <v>32333.333333333336</v>
      </c>
      <c r="G165" s="39">
        <f>F165-E165</f>
        <v>2666.666666666668</v>
      </c>
      <c r="H165" s="37">
        <f>(F165/E165)*100</f>
        <v>108.98876404494382</v>
      </c>
    </row>
    <row r="166" spans="1:8" s="33" customFormat="1" ht="19.5" customHeight="1">
      <c r="A166" s="44" t="s">
        <v>195</v>
      </c>
      <c r="B166" s="93" t="s">
        <v>203</v>
      </c>
      <c r="C166" s="97">
        <f>'6.1. Інша інфо_1'!C25:E25</f>
        <v>11212.12121212121</v>
      </c>
      <c r="D166" s="89" t="s">
        <v>163</v>
      </c>
      <c r="E166" s="98">
        <f>'6.1. Інша інфо_1'!F25</f>
        <v>12545.454545454544</v>
      </c>
      <c r="F166" s="98">
        <f>'6.1. Інша інфо_1'!I25</f>
        <v>15138.888888888887</v>
      </c>
      <c r="G166" s="39">
        <f>F166-E166</f>
        <v>2593.4343434343427</v>
      </c>
      <c r="H166" s="37">
        <f>(F166/E166)*100</f>
        <v>120.67230273752013</v>
      </c>
    </row>
    <row r="167" spans="1:8" s="33" customFormat="1" ht="19.5" customHeight="1">
      <c r="A167" s="44" t="s">
        <v>197</v>
      </c>
      <c r="B167" s="93" t="s">
        <v>204</v>
      </c>
      <c r="C167" s="97">
        <f>'6.1. Інша інфо_1'!C26:E26</f>
        <v>6685.393258426966</v>
      </c>
      <c r="D167" s="89" t="s">
        <v>163</v>
      </c>
      <c r="E167" s="98">
        <f>'6.1. Інша інфо_1'!F26</f>
        <v>6899.038461538461</v>
      </c>
      <c r="F167" s="98">
        <f>'6.1. Інша інфо_1'!I26</f>
        <v>9470.809792843691</v>
      </c>
      <c r="G167" s="39">
        <f>F167-E167</f>
        <v>2571.77133130523</v>
      </c>
      <c r="H167" s="37">
        <f>(F167/E167)*100</f>
        <v>137.2772429903476</v>
      </c>
    </row>
    <row r="168" spans="1:8" s="33" customFormat="1" ht="19.5" customHeight="1">
      <c r="A168" s="99"/>
      <c r="B168" s="100"/>
      <c r="C168" s="101"/>
      <c r="D168" s="101"/>
      <c r="E168" s="102"/>
      <c r="F168" s="102"/>
      <c r="G168" s="102"/>
      <c r="H168" s="103"/>
    </row>
    <row r="169" spans="1:8" s="33" customFormat="1" ht="19.5" customHeight="1">
      <c r="A169" s="99"/>
      <c r="B169" s="100"/>
      <c r="C169" s="101"/>
      <c r="D169" s="101"/>
      <c r="E169" s="102"/>
      <c r="F169" s="102"/>
      <c r="G169" s="102"/>
      <c r="H169" s="103"/>
    </row>
    <row r="170" ht="12.75">
      <c r="A170" s="104"/>
    </row>
    <row r="171" spans="1:8" ht="18.75" customHeight="1">
      <c r="A171" s="105" t="s">
        <v>205</v>
      </c>
      <c r="C171" s="106" t="s">
        <v>206</v>
      </c>
      <c r="D171" s="106"/>
      <c r="E171" s="106"/>
      <c r="F171" s="106"/>
      <c r="G171" s="107" t="s">
        <v>207</v>
      </c>
      <c r="H171" s="107"/>
    </row>
    <row r="172" spans="1:9" s="108" customFormat="1" ht="19.5" customHeight="1">
      <c r="A172" s="8" t="s">
        <v>208</v>
      </c>
      <c r="B172" s="1"/>
      <c r="C172" s="2" t="s">
        <v>209</v>
      </c>
      <c r="D172" s="2"/>
      <c r="E172" s="2"/>
      <c r="F172" s="2"/>
      <c r="G172" s="2" t="s">
        <v>210</v>
      </c>
      <c r="H172" s="2"/>
      <c r="I172" s="10"/>
    </row>
    <row r="173" ht="12.75">
      <c r="A173" s="104"/>
    </row>
    <row r="174" ht="12.75">
      <c r="A174" s="104"/>
    </row>
    <row r="175" ht="12.75">
      <c r="A175" s="104"/>
    </row>
    <row r="176" ht="12.75">
      <c r="A176" s="104"/>
    </row>
    <row r="177" ht="12.75">
      <c r="A177" s="104"/>
    </row>
    <row r="178" ht="12.75">
      <c r="A178" s="104"/>
    </row>
    <row r="179" ht="12.75">
      <c r="A179" s="104"/>
    </row>
    <row r="180" ht="12.75">
      <c r="A180" s="104"/>
    </row>
    <row r="181" ht="12.75">
      <c r="A181" s="104"/>
    </row>
    <row r="182" ht="12.75">
      <c r="A182" s="104"/>
    </row>
    <row r="183" ht="12.75">
      <c r="A183" s="104"/>
    </row>
    <row r="184" ht="12.75">
      <c r="A184" s="104"/>
    </row>
    <row r="185" ht="12.75">
      <c r="A185" s="104"/>
    </row>
    <row r="186" ht="12.75">
      <c r="A186" s="104"/>
    </row>
    <row r="187" ht="12.75">
      <c r="A187" s="104"/>
    </row>
    <row r="188" ht="12.75">
      <c r="A188" s="104"/>
    </row>
    <row r="189" ht="12.75">
      <c r="A189" s="104"/>
    </row>
    <row r="190" ht="12.75">
      <c r="A190" s="104"/>
    </row>
    <row r="191" ht="12.75">
      <c r="A191" s="104"/>
    </row>
    <row r="192" ht="12.75">
      <c r="A192" s="104"/>
    </row>
    <row r="193" ht="12.75">
      <c r="A193" s="104"/>
    </row>
    <row r="194" ht="12.75">
      <c r="A194" s="104"/>
    </row>
    <row r="195" ht="12.75">
      <c r="A195" s="104"/>
    </row>
    <row r="196" ht="12.75">
      <c r="A196" s="104"/>
    </row>
    <row r="197" ht="12.75">
      <c r="A197" s="104"/>
    </row>
    <row r="198" ht="12.75">
      <c r="A198" s="104"/>
    </row>
    <row r="199" ht="12.75">
      <c r="A199" s="104"/>
    </row>
    <row r="200" ht="12.75">
      <c r="A200" s="104"/>
    </row>
    <row r="201" ht="12.75">
      <c r="A201" s="104"/>
    </row>
    <row r="202" ht="12.75">
      <c r="A202" s="104"/>
    </row>
    <row r="203" ht="12.75">
      <c r="A203" s="104"/>
    </row>
    <row r="204" ht="12.75">
      <c r="A204" s="104"/>
    </row>
    <row r="205" ht="12.75">
      <c r="A205" s="104"/>
    </row>
    <row r="206" ht="12.75">
      <c r="A206" s="104"/>
    </row>
    <row r="207" ht="12.75">
      <c r="A207" s="104"/>
    </row>
    <row r="208" ht="12.75">
      <c r="A208" s="104"/>
    </row>
    <row r="209" ht="12.75">
      <c r="A209" s="104"/>
    </row>
    <row r="210" ht="12.75">
      <c r="A210" s="104"/>
    </row>
    <row r="211" ht="12.75">
      <c r="A211" s="104"/>
    </row>
    <row r="212" ht="12.75">
      <c r="A212" s="104"/>
    </row>
    <row r="213" ht="12.75">
      <c r="A213" s="104"/>
    </row>
    <row r="214" ht="12.75">
      <c r="A214" s="104"/>
    </row>
    <row r="215" ht="12.75">
      <c r="A215" s="104"/>
    </row>
    <row r="216" ht="12.75">
      <c r="A216" s="104"/>
    </row>
    <row r="217" ht="12.75">
      <c r="A217" s="104"/>
    </row>
    <row r="218" ht="12.75">
      <c r="A218" s="104"/>
    </row>
    <row r="219" ht="12.75">
      <c r="A219" s="104"/>
    </row>
    <row r="220" ht="12.75">
      <c r="A220" s="104"/>
    </row>
    <row r="221" ht="12.75">
      <c r="A221" s="104"/>
    </row>
    <row r="222" ht="12.75">
      <c r="A222" s="104"/>
    </row>
    <row r="223" ht="12.75">
      <c r="A223" s="104"/>
    </row>
    <row r="224" ht="12.75">
      <c r="A224" s="104"/>
    </row>
    <row r="225" ht="12.75">
      <c r="A225" s="104"/>
    </row>
    <row r="226" ht="12.75">
      <c r="A226" s="104"/>
    </row>
    <row r="227" ht="12.75">
      <c r="A227" s="104"/>
    </row>
    <row r="228" ht="12.75">
      <c r="A228" s="104"/>
    </row>
    <row r="229" ht="12.75">
      <c r="A229" s="104"/>
    </row>
    <row r="230" ht="12.75">
      <c r="A230" s="104"/>
    </row>
    <row r="231" ht="12.75">
      <c r="A231" s="104"/>
    </row>
    <row r="232" ht="12.75">
      <c r="A232" s="104"/>
    </row>
    <row r="233" ht="12.75">
      <c r="A233" s="104"/>
    </row>
    <row r="234" ht="12.75">
      <c r="A234" s="104"/>
    </row>
    <row r="235" ht="12.75">
      <c r="A235" s="104"/>
    </row>
    <row r="236" ht="12.75">
      <c r="A236" s="104"/>
    </row>
    <row r="237" ht="12.75">
      <c r="A237" s="104"/>
    </row>
    <row r="238" ht="12.75">
      <c r="A238" s="104"/>
    </row>
    <row r="239" ht="12.75">
      <c r="A239" s="104"/>
    </row>
    <row r="240" ht="12.75">
      <c r="A240" s="104"/>
    </row>
    <row r="241" ht="12.75">
      <c r="A241" s="104"/>
    </row>
    <row r="242" ht="12.75">
      <c r="A242" s="104"/>
    </row>
    <row r="243" ht="12.75">
      <c r="A243" s="104"/>
    </row>
    <row r="244" ht="12.75">
      <c r="A244" s="104"/>
    </row>
    <row r="245" ht="12.75">
      <c r="A245" s="104"/>
    </row>
    <row r="246" ht="12.75">
      <c r="A246" s="104"/>
    </row>
    <row r="247" ht="12.75">
      <c r="A247" s="104"/>
    </row>
    <row r="248" ht="12.75">
      <c r="A248" s="104"/>
    </row>
    <row r="249" ht="12.75">
      <c r="A249" s="104"/>
    </row>
    <row r="250" ht="12.75">
      <c r="A250" s="104"/>
    </row>
    <row r="251" ht="12.75">
      <c r="A251" s="104"/>
    </row>
    <row r="252" ht="12.75">
      <c r="A252" s="104"/>
    </row>
    <row r="253" ht="12.75">
      <c r="A253" s="104"/>
    </row>
    <row r="254" ht="12.75">
      <c r="A254" s="104"/>
    </row>
    <row r="255" ht="12.75">
      <c r="A255" s="104"/>
    </row>
    <row r="256" ht="12.75">
      <c r="A256" s="104"/>
    </row>
    <row r="257" ht="12.75">
      <c r="A257" s="104"/>
    </row>
    <row r="258" ht="12.75">
      <c r="A258" s="104"/>
    </row>
    <row r="259" ht="12.75">
      <c r="A259" s="104"/>
    </row>
    <row r="260" ht="12.75">
      <c r="A260" s="104"/>
    </row>
    <row r="261" ht="12.75">
      <c r="A261" s="104"/>
    </row>
    <row r="262" ht="12.75">
      <c r="A262" s="104"/>
    </row>
    <row r="263" ht="12.75">
      <c r="A263" s="104"/>
    </row>
    <row r="264" ht="12.75">
      <c r="A264" s="104"/>
    </row>
    <row r="265" ht="12.75">
      <c r="A265" s="104"/>
    </row>
    <row r="266" ht="12.75">
      <c r="A266" s="104"/>
    </row>
    <row r="267" ht="12.75">
      <c r="A267" s="104"/>
    </row>
    <row r="268" ht="12.75">
      <c r="A268" s="104"/>
    </row>
    <row r="269" ht="12.75">
      <c r="A269" s="104"/>
    </row>
    <row r="270" ht="12.75">
      <c r="A270" s="104"/>
    </row>
    <row r="271" ht="12.75">
      <c r="A271" s="104"/>
    </row>
    <row r="272" ht="12.75">
      <c r="A272" s="104"/>
    </row>
    <row r="273" ht="12.75">
      <c r="A273" s="104"/>
    </row>
    <row r="274" ht="12.75">
      <c r="A274" s="104"/>
    </row>
    <row r="275" ht="12.75">
      <c r="A275" s="104"/>
    </row>
    <row r="276" ht="12.75">
      <c r="A276" s="104"/>
    </row>
    <row r="277" ht="12.75">
      <c r="A277" s="104"/>
    </row>
    <row r="278" ht="12.75">
      <c r="A278" s="104"/>
    </row>
    <row r="279" ht="12.75">
      <c r="A279" s="104"/>
    </row>
    <row r="280" ht="12.75">
      <c r="A280" s="104"/>
    </row>
    <row r="281" ht="12.75">
      <c r="A281" s="104"/>
    </row>
    <row r="282" ht="12.75">
      <c r="A282" s="104"/>
    </row>
    <row r="283" ht="12.75">
      <c r="A283" s="104"/>
    </row>
    <row r="284" ht="12.75">
      <c r="A284" s="104"/>
    </row>
    <row r="285" ht="12.75">
      <c r="A285" s="104"/>
    </row>
    <row r="286" ht="12.75">
      <c r="A286" s="104"/>
    </row>
    <row r="287" ht="12.75">
      <c r="A287" s="104"/>
    </row>
    <row r="288" ht="12.75">
      <c r="A288" s="104"/>
    </row>
    <row r="289" ht="12.75">
      <c r="A289" s="104"/>
    </row>
    <row r="290" ht="12.75">
      <c r="A290" s="104"/>
    </row>
    <row r="291" ht="12.75">
      <c r="A291" s="104"/>
    </row>
    <row r="292" ht="12.75">
      <c r="A292" s="104"/>
    </row>
    <row r="293" ht="12.75">
      <c r="A293" s="104"/>
    </row>
    <row r="294" ht="12.75">
      <c r="A294" s="104"/>
    </row>
    <row r="295" ht="12.75">
      <c r="A295" s="104"/>
    </row>
    <row r="296" ht="12.75">
      <c r="A296" s="104"/>
    </row>
    <row r="297" ht="12.75">
      <c r="A297" s="104"/>
    </row>
    <row r="298" ht="12.75">
      <c r="A298" s="104"/>
    </row>
    <row r="299" ht="12.75">
      <c r="A299" s="104"/>
    </row>
    <row r="300" ht="12.75">
      <c r="A300" s="104"/>
    </row>
  </sheetData>
  <sheetProtection selectLockedCells="1" selectUnlockedCells="1"/>
  <mergeCells count="43">
    <mergeCell ref="F1:H1"/>
    <mergeCell ref="F2:H2"/>
    <mergeCell ref="F3:H3"/>
    <mergeCell ref="F4:H4"/>
    <mergeCell ref="F5:H5"/>
    <mergeCell ref="B9:E9"/>
    <mergeCell ref="B10:E10"/>
    <mergeCell ref="B11:E11"/>
    <mergeCell ref="B12:E12"/>
    <mergeCell ref="B13:E13"/>
    <mergeCell ref="B14:E14"/>
    <mergeCell ref="B15:E15"/>
    <mergeCell ref="B16:E16"/>
    <mergeCell ref="F16:G16"/>
    <mergeCell ref="B17:E17"/>
    <mergeCell ref="F17:G17"/>
    <mergeCell ref="B18:E18"/>
    <mergeCell ref="B19:E19"/>
    <mergeCell ref="B20:E20"/>
    <mergeCell ref="B21:E21"/>
    <mergeCell ref="A23:H23"/>
    <mergeCell ref="A24:H24"/>
    <mergeCell ref="A25:H25"/>
    <mergeCell ref="A26:H26"/>
    <mergeCell ref="A28:H28"/>
    <mergeCell ref="A30:A31"/>
    <mergeCell ref="B30:B31"/>
    <mergeCell ref="C30:D30"/>
    <mergeCell ref="E30:H30"/>
    <mergeCell ref="A33:H33"/>
    <mergeCell ref="A81:H81"/>
    <mergeCell ref="A82:H82"/>
    <mergeCell ref="A94:H94"/>
    <mergeCell ref="A108:H108"/>
    <mergeCell ref="A116:H116"/>
    <mergeCell ref="A129:H129"/>
    <mergeCell ref="A135:H135"/>
    <mergeCell ref="A149:H149"/>
    <mergeCell ref="A158:H158"/>
    <mergeCell ref="C171:F171"/>
    <mergeCell ref="G171:H171"/>
    <mergeCell ref="C172:F172"/>
    <mergeCell ref="G172:H172"/>
  </mergeCells>
  <printOptions/>
  <pageMargins left="0.6256944444444444" right="0.5902777777777778" top="0.7875" bottom="0.7875" header="0.31527777777777777" footer="0.5118055555555555"/>
  <pageSetup horizontalDpi="300" verticalDpi="300" orientation="landscape" paperSize="9" scale="47"/>
  <headerFooter alignWithMargins="0">
    <oddHeader>&amp;C&amp;"Times New Roman,Обычный"&amp;14 &amp;P&amp;R&amp;"Times New Roman,Обычный"&amp;14Продовження додатка 3</oddHeader>
  </headerFooter>
  <rowBreaks count="3" manualBreakCount="3">
    <brk id="52" max="255" man="1"/>
    <brk id="93" max="255" man="1"/>
    <brk id="1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I268"/>
  <sheetViews>
    <sheetView zoomScale="75" zoomScaleNormal="75" zoomScaleSheetLayoutView="75" workbookViewId="0" topLeftCell="B1">
      <pane ySplit="6" topLeftCell="A7" activePane="bottomLeft" state="frozen"/>
      <selection pane="topLeft" activeCell="B1" sqref="B1"/>
      <selection pane="bottomLeft" activeCell="E7" sqref="E7"/>
    </sheetView>
  </sheetViews>
  <sheetFormatPr defaultColWidth="9.00390625" defaultRowHeight="12.75"/>
  <cols>
    <col min="1" max="1" width="92.875" style="1" customWidth="1"/>
    <col min="2" max="2" width="14.875" style="2" customWidth="1"/>
    <col min="3" max="7" width="22.375" style="2" customWidth="1"/>
    <col min="8" max="8" width="19.875" style="2" customWidth="1"/>
    <col min="9" max="9" width="95.375" style="2" customWidth="1"/>
    <col min="10" max="16384" width="9.125" style="1" customWidth="1"/>
  </cols>
  <sheetData>
    <row r="1" spans="1:9" ht="12.75" customHeight="1">
      <c r="A1" s="109" t="s">
        <v>56</v>
      </c>
      <c r="B1" s="109"/>
      <c r="C1" s="109"/>
      <c r="D1" s="109"/>
      <c r="E1" s="109"/>
      <c r="F1" s="109"/>
      <c r="G1" s="109"/>
      <c r="H1" s="109"/>
      <c r="I1" s="109"/>
    </row>
    <row r="2" spans="1:9" ht="12.75" customHeight="1">
      <c r="A2" s="110"/>
      <c r="B2" s="111"/>
      <c r="C2" s="111"/>
      <c r="D2" s="111"/>
      <c r="E2" s="111"/>
      <c r="F2" s="111"/>
      <c r="G2" s="111"/>
      <c r="H2" s="111"/>
      <c r="I2" s="111"/>
    </row>
    <row r="3" spans="1:9" ht="39" customHeight="1">
      <c r="A3" s="16" t="s">
        <v>46</v>
      </c>
      <c r="B3" s="29" t="s">
        <v>47</v>
      </c>
      <c r="C3" s="29" t="s">
        <v>211</v>
      </c>
      <c r="D3" s="29"/>
      <c r="E3" s="16" t="s">
        <v>49</v>
      </c>
      <c r="F3" s="16"/>
      <c r="G3" s="16"/>
      <c r="H3" s="16"/>
      <c r="I3" s="16"/>
    </row>
    <row r="4" spans="1:9" ht="12.75">
      <c r="A4" s="16"/>
      <c r="B4" s="29"/>
      <c r="C4" s="29" t="s">
        <v>50</v>
      </c>
      <c r="D4" s="29" t="s">
        <v>51</v>
      </c>
      <c r="E4" s="29" t="s">
        <v>52</v>
      </c>
      <c r="F4" s="29" t="s">
        <v>53</v>
      </c>
      <c r="G4" s="31" t="s">
        <v>54</v>
      </c>
      <c r="H4" s="31" t="s">
        <v>55</v>
      </c>
      <c r="I4" s="29" t="s">
        <v>212</v>
      </c>
    </row>
    <row r="5" spans="1:9" ht="12.75">
      <c r="A5" s="16">
        <v>1</v>
      </c>
      <c r="B5" s="29">
        <v>2</v>
      </c>
      <c r="C5" s="16">
        <v>3</v>
      </c>
      <c r="D5" s="29">
        <v>4</v>
      </c>
      <c r="E5" s="16">
        <v>5</v>
      </c>
      <c r="F5" s="29">
        <v>6</v>
      </c>
      <c r="G5" s="16">
        <v>7</v>
      </c>
      <c r="H5" s="29">
        <v>8</v>
      </c>
      <c r="I5" s="16">
        <v>9</v>
      </c>
    </row>
    <row r="6" spans="1:9" s="33" customFormat="1" ht="24.75" customHeight="1">
      <c r="A6" s="46" t="s">
        <v>213</v>
      </c>
      <c r="B6" s="46"/>
      <c r="C6" s="46"/>
      <c r="D6" s="46"/>
      <c r="E6" s="46"/>
      <c r="F6" s="46"/>
      <c r="G6" s="46"/>
      <c r="H6" s="46"/>
      <c r="I6" s="46"/>
    </row>
    <row r="7" spans="1:9" s="33" customFormat="1" ht="19.5" customHeight="1">
      <c r="A7" s="44" t="s">
        <v>57</v>
      </c>
      <c r="B7" s="16">
        <v>1000</v>
      </c>
      <c r="C7" s="42">
        <v>14658</v>
      </c>
      <c r="D7" s="112">
        <v>18079</v>
      </c>
      <c r="E7" s="42">
        <v>18045</v>
      </c>
      <c r="F7" s="112">
        <v>18079</v>
      </c>
      <c r="G7" s="42">
        <f>F7-E7</f>
        <v>34</v>
      </c>
      <c r="H7" s="113">
        <f>(F7/E7)*100</f>
        <v>100.18841784427819</v>
      </c>
      <c r="I7" s="114"/>
    </row>
    <row r="8" spans="1:9" ht="19.5" customHeight="1">
      <c r="A8" s="44" t="s">
        <v>58</v>
      </c>
      <c r="B8" s="16">
        <v>1010</v>
      </c>
      <c r="C8" s="91">
        <f>SUM(C9:C16)</f>
        <v>-13775</v>
      </c>
      <c r="D8" s="91">
        <f>SUM(D9:D16)</f>
        <v>-16747</v>
      </c>
      <c r="E8" s="91">
        <f>SUM(E9:E16)</f>
        <v>-15664.0864</v>
      </c>
      <c r="F8" s="91">
        <f>SUM(F9:F16)</f>
        <v>-16747</v>
      </c>
      <c r="G8" s="42">
        <f>F8-E8</f>
        <v>-1082.9135999999999</v>
      </c>
      <c r="H8" s="113">
        <f>(F8/E8)*100</f>
        <v>106.91335308262855</v>
      </c>
      <c r="I8" s="114"/>
    </row>
    <row r="9" spans="1:9" s="108" customFormat="1" ht="19.5" customHeight="1">
      <c r="A9" s="44" t="s">
        <v>214</v>
      </c>
      <c r="B9" s="29">
        <v>1011</v>
      </c>
      <c r="C9" s="39">
        <v>-3822</v>
      </c>
      <c r="D9" s="39">
        <v>-4728</v>
      </c>
      <c r="E9" s="39">
        <v>-5469</v>
      </c>
      <c r="F9" s="39">
        <v>-4728</v>
      </c>
      <c r="G9" s="39">
        <f>F9-E9</f>
        <v>741</v>
      </c>
      <c r="H9" s="115">
        <f>(F9/E9)*100</f>
        <v>86.45090510148108</v>
      </c>
      <c r="I9" s="114"/>
    </row>
    <row r="10" spans="1:9" s="108" customFormat="1" ht="19.5" customHeight="1">
      <c r="A10" s="44" t="s">
        <v>215</v>
      </c>
      <c r="B10" s="29">
        <v>1012</v>
      </c>
      <c r="C10" s="39">
        <v>-880</v>
      </c>
      <c r="D10" s="39">
        <v>-864</v>
      </c>
      <c r="E10" s="39">
        <v>-848.0864</v>
      </c>
      <c r="F10" s="39">
        <v>-864</v>
      </c>
      <c r="G10" s="39">
        <f>F10-E10</f>
        <v>-15.913599999999974</v>
      </c>
      <c r="H10" s="115">
        <f>(F10/E10)*100</f>
        <v>101.87641259192459</v>
      </c>
      <c r="I10" s="114"/>
    </row>
    <row r="11" spans="1:9" s="108" customFormat="1" ht="19.5" customHeight="1">
      <c r="A11" s="44" t="s">
        <v>216</v>
      </c>
      <c r="B11" s="29">
        <v>1013</v>
      </c>
      <c r="C11" s="39">
        <v>-2067</v>
      </c>
      <c r="D11" s="39">
        <v>-2281</v>
      </c>
      <c r="E11" s="39">
        <v>-1694</v>
      </c>
      <c r="F11" s="39">
        <v>-2281</v>
      </c>
      <c r="G11" s="39">
        <f>F11-E11</f>
        <v>-587</v>
      </c>
      <c r="H11" s="115">
        <f>(F11/E11)*100</f>
        <v>134.65171192443918</v>
      </c>
      <c r="I11" s="114"/>
    </row>
    <row r="12" spans="1:9" s="108" customFormat="1" ht="19.5" customHeight="1">
      <c r="A12" s="44" t="s">
        <v>96</v>
      </c>
      <c r="B12" s="29">
        <v>1014</v>
      </c>
      <c r="C12" s="39">
        <v>-2994</v>
      </c>
      <c r="D12" s="39">
        <v>-4285</v>
      </c>
      <c r="E12" s="39">
        <v>-3717</v>
      </c>
      <c r="F12" s="39">
        <v>-4285</v>
      </c>
      <c r="G12" s="39">
        <f>F12-E12</f>
        <v>-568</v>
      </c>
      <c r="H12" s="115">
        <f>(F12/E12)*100</f>
        <v>115.28114070486953</v>
      </c>
      <c r="I12" s="114"/>
    </row>
    <row r="13" spans="1:9" s="108" customFormat="1" ht="19.5" customHeight="1">
      <c r="A13" s="44" t="s">
        <v>97</v>
      </c>
      <c r="B13" s="29">
        <v>1015</v>
      </c>
      <c r="C13" s="39">
        <v>-607</v>
      </c>
      <c r="D13" s="39">
        <v>-879</v>
      </c>
      <c r="E13" s="39">
        <v>-818</v>
      </c>
      <c r="F13" s="39">
        <v>-879</v>
      </c>
      <c r="G13" s="39">
        <f>F13-E13</f>
        <v>-61</v>
      </c>
      <c r="H13" s="115">
        <f>(F13/E13)*100</f>
        <v>107.45721271393643</v>
      </c>
      <c r="I13" s="114"/>
    </row>
    <row r="14" spans="1:9" s="108" customFormat="1" ht="12.75">
      <c r="A14" s="44" t="s">
        <v>217</v>
      </c>
      <c r="B14" s="29">
        <v>1016</v>
      </c>
      <c r="C14" s="39">
        <v>-340</v>
      </c>
      <c r="D14" s="39">
        <v>-648</v>
      </c>
      <c r="E14" s="39">
        <v>-385</v>
      </c>
      <c r="F14" s="39">
        <v>-648</v>
      </c>
      <c r="G14" s="39">
        <f>F14-E14</f>
        <v>-263</v>
      </c>
      <c r="H14" s="115">
        <f>(F14/E14)*100</f>
        <v>168.3116883116883</v>
      </c>
      <c r="I14" s="114"/>
    </row>
    <row r="15" spans="1:9" s="108" customFormat="1" ht="19.5" customHeight="1">
      <c r="A15" s="44" t="s">
        <v>218</v>
      </c>
      <c r="B15" s="29">
        <v>1017</v>
      </c>
      <c r="C15" s="39">
        <v>-1869</v>
      </c>
      <c r="D15" s="39">
        <v>-1889</v>
      </c>
      <c r="E15" s="39">
        <v>-1890</v>
      </c>
      <c r="F15" s="39">
        <v>-1889</v>
      </c>
      <c r="G15" s="39">
        <f>F15-E15</f>
        <v>1</v>
      </c>
      <c r="H15" s="115">
        <f>(F15/E15)*100</f>
        <v>99.94708994708995</v>
      </c>
      <c r="I15" s="114"/>
    </row>
    <row r="16" spans="1:9" s="108" customFormat="1" ht="19.5" customHeight="1">
      <c r="A16" s="44" t="s">
        <v>219</v>
      </c>
      <c r="B16" s="29">
        <v>1018</v>
      </c>
      <c r="C16" s="39">
        <v>-1196</v>
      </c>
      <c r="D16" s="39">
        <v>-1173</v>
      </c>
      <c r="E16" s="39">
        <v>-843</v>
      </c>
      <c r="F16" s="39">
        <v>-1173</v>
      </c>
      <c r="G16" s="39">
        <f>F16-E16</f>
        <v>-330</v>
      </c>
      <c r="H16" s="115">
        <f>(F16/E16)*100</f>
        <v>139.14590747330962</v>
      </c>
      <c r="I16" s="114"/>
    </row>
    <row r="17" spans="1:9" s="108" customFormat="1" ht="19.5" customHeight="1">
      <c r="A17" s="44" t="s">
        <v>220</v>
      </c>
      <c r="B17" s="29"/>
      <c r="C17" s="39">
        <v>-134</v>
      </c>
      <c r="D17" s="39">
        <v>-326</v>
      </c>
      <c r="E17" s="39">
        <v>-188</v>
      </c>
      <c r="F17" s="39">
        <v>-326</v>
      </c>
      <c r="G17" s="39">
        <f>F17-E17</f>
        <v>-138</v>
      </c>
      <c r="H17" s="115">
        <f>(F17/E17)*100</f>
        <v>173.40425531914894</v>
      </c>
      <c r="I17" s="114"/>
    </row>
    <row r="18" spans="1:9" s="108" customFormat="1" ht="19.5" customHeight="1">
      <c r="A18" s="44" t="s">
        <v>221</v>
      </c>
      <c r="B18" s="29"/>
      <c r="C18" s="39">
        <v>-176</v>
      </c>
      <c r="D18" s="39">
        <v>-174</v>
      </c>
      <c r="E18" s="39">
        <v>-40</v>
      </c>
      <c r="F18" s="39">
        <v>-174</v>
      </c>
      <c r="G18" s="39">
        <f>F18-E18</f>
        <v>-134</v>
      </c>
      <c r="H18" s="115">
        <f>(F18/E18)*100</f>
        <v>434.99999999999994</v>
      </c>
      <c r="I18" s="114"/>
    </row>
    <row r="19" spans="1:9" s="108" customFormat="1" ht="19.5" customHeight="1">
      <c r="A19" s="44" t="s">
        <v>222</v>
      </c>
      <c r="B19" s="29"/>
      <c r="C19" s="39">
        <v>-1</v>
      </c>
      <c r="D19" s="39">
        <v>0</v>
      </c>
      <c r="E19" s="39">
        <v>-4</v>
      </c>
      <c r="F19" s="39">
        <v>0</v>
      </c>
      <c r="G19" s="39">
        <f>F19-E19</f>
        <v>4</v>
      </c>
      <c r="H19" s="115">
        <f>(F19/E19)*100</f>
        <v>0</v>
      </c>
      <c r="I19" s="114"/>
    </row>
    <row r="20" spans="1:9" s="108" customFormat="1" ht="19.5" customHeight="1">
      <c r="A20" s="44" t="s">
        <v>223</v>
      </c>
      <c r="B20" s="29"/>
      <c r="C20" s="39">
        <v>-80</v>
      </c>
      <c r="D20" s="39">
        <v>-66</v>
      </c>
      <c r="E20" s="39">
        <v>-49</v>
      </c>
      <c r="F20" s="39">
        <v>-66</v>
      </c>
      <c r="G20" s="39">
        <f>F20-E20</f>
        <v>-17</v>
      </c>
      <c r="H20" s="115">
        <f>(F20/E20)*100</f>
        <v>134.6938775510204</v>
      </c>
      <c r="I20" s="114"/>
    </row>
    <row r="21" spans="1:9" s="108" customFormat="1" ht="19.5" customHeight="1">
      <c r="A21" s="44" t="s">
        <v>224</v>
      </c>
      <c r="B21" s="29"/>
      <c r="C21" s="39">
        <v>-6</v>
      </c>
      <c r="D21" s="39">
        <v>-8</v>
      </c>
      <c r="E21" s="39">
        <v>-6</v>
      </c>
      <c r="F21" s="39">
        <v>-8</v>
      </c>
      <c r="G21" s="39">
        <f>F21-E21</f>
        <v>-2</v>
      </c>
      <c r="H21" s="115">
        <f>(F21/E21)*100</f>
        <v>133.33333333333331</v>
      </c>
      <c r="I21" s="114"/>
    </row>
    <row r="22" spans="1:9" s="108" customFormat="1" ht="19.5" customHeight="1">
      <c r="A22" s="44" t="s">
        <v>225</v>
      </c>
      <c r="B22" s="29"/>
      <c r="C22" s="39">
        <v>-9</v>
      </c>
      <c r="D22" s="39">
        <v>-9</v>
      </c>
      <c r="E22" s="39">
        <v>-10</v>
      </c>
      <c r="F22" s="39">
        <v>-9</v>
      </c>
      <c r="G22" s="39">
        <f>F22-E22</f>
        <v>1</v>
      </c>
      <c r="H22" s="115">
        <f>(F22/E22)*100</f>
        <v>90</v>
      </c>
      <c r="I22" s="114"/>
    </row>
    <row r="23" spans="1:9" s="108" customFormat="1" ht="19.5" customHeight="1">
      <c r="A23" s="44" t="s">
        <v>226</v>
      </c>
      <c r="B23" s="29"/>
      <c r="C23" s="39">
        <v>-452</v>
      </c>
      <c r="D23" s="39">
        <v>-378</v>
      </c>
      <c r="E23" s="39">
        <v>-408</v>
      </c>
      <c r="F23" s="39">
        <v>-378</v>
      </c>
      <c r="G23" s="39">
        <f>F23-E23</f>
        <v>30</v>
      </c>
      <c r="H23" s="115">
        <f>(F23/E23)*100</f>
        <v>92.64705882352942</v>
      </c>
      <c r="I23" s="114"/>
    </row>
    <row r="24" spans="1:9" s="108" customFormat="1" ht="19.5" customHeight="1">
      <c r="A24" s="44" t="s">
        <v>227</v>
      </c>
      <c r="B24" s="29"/>
      <c r="C24" s="39">
        <v>-338</v>
      </c>
      <c r="D24" s="39">
        <v>-212</v>
      </c>
      <c r="E24" s="39">
        <v>-138</v>
      </c>
      <c r="F24" s="39">
        <v>-212</v>
      </c>
      <c r="G24" s="39">
        <f>F24-E24</f>
        <v>-74</v>
      </c>
      <c r="H24" s="115">
        <f>(F24/E24)*100</f>
        <v>153.6231884057971</v>
      </c>
      <c r="I24" s="114"/>
    </row>
    <row r="25" spans="1:9" s="33" customFormat="1" ht="19.5" customHeight="1">
      <c r="A25" s="46" t="s">
        <v>228</v>
      </c>
      <c r="B25" s="116">
        <v>1020</v>
      </c>
      <c r="C25" s="41">
        <f>SUM(C7,C8)</f>
        <v>883</v>
      </c>
      <c r="D25" s="41">
        <f>SUM(D7,D8)</f>
        <v>1332</v>
      </c>
      <c r="E25" s="41">
        <f>SUM(E7,E8)</f>
        <v>2380.9136</v>
      </c>
      <c r="F25" s="41">
        <f>SUM(F7,F8)</f>
        <v>1332</v>
      </c>
      <c r="G25" s="42">
        <f>F25-E25</f>
        <v>-1048.9135999999999</v>
      </c>
      <c r="H25" s="113">
        <f>(F25/E25)*100</f>
        <v>55.94491123071413</v>
      </c>
      <c r="I25" s="117"/>
    </row>
    <row r="26" spans="1:9" ht="19.5" customHeight="1">
      <c r="A26" s="44" t="s">
        <v>60</v>
      </c>
      <c r="B26" s="16">
        <v>1030</v>
      </c>
      <c r="C26" s="91">
        <f>SUM(C27:C46,C48)</f>
        <v>-844</v>
      </c>
      <c r="D26" s="91">
        <f>SUM(D27:D46,D48)</f>
        <v>-1128</v>
      </c>
      <c r="E26" s="91">
        <f>SUM(E27:E46,E48)</f>
        <v>-978</v>
      </c>
      <c r="F26" s="91">
        <f>SUM(F27:F46,F48)</f>
        <v>-1128</v>
      </c>
      <c r="G26" s="42">
        <f>F26-E26</f>
        <v>-150</v>
      </c>
      <c r="H26" s="113">
        <f>(F26/E26)*100</f>
        <v>115.33742331288343</v>
      </c>
      <c r="I26" s="114"/>
    </row>
    <row r="27" spans="1:9" ht="19.5" customHeight="1">
      <c r="A27" s="44" t="s">
        <v>61</v>
      </c>
      <c r="B27" s="16">
        <v>1031</v>
      </c>
      <c r="C27" s="39">
        <v>0</v>
      </c>
      <c r="D27" s="39">
        <v>0</v>
      </c>
      <c r="E27" s="39">
        <v>0</v>
      </c>
      <c r="F27" s="39">
        <v>0</v>
      </c>
      <c r="G27" s="39">
        <f>F27-E27</f>
        <v>0</v>
      </c>
      <c r="H27" s="115" t="e">
        <f>(F27/E27)*100</f>
        <v>#DIV/0!</v>
      </c>
      <c r="I27" s="114"/>
    </row>
    <row r="28" spans="1:9" ht="19.5" customHeight="1">
      <c r="A28" s="44" t="s">
        <v>62</v>
      </c>
      <c r="B28" s="16">
        <v>1032</v>
      </c>
      <c r="C28" s="39">
        <v>0</v>
      </c>
      <c r="D28" s="39">
        <v>0</v>
      </c>
      <c r="E28" s="39">
        <v>0</v>
      </c>
      <c r="F28" s="39">
        <v>0</v>
      </c>
      <c r="G28" s="39">
        <f>F28-E28</f>
        <v>0</v>
      </c>
      <c r="H28" s="115" t="e">
        <f>(F28/E28)*100</f>
        <v>#DIV/0!</v>
      </c>
      <c r="I28" s="114"/>
    </row>
    <row r="29" spans="1:9" ht="19.5" customHeight="1">
      <c r="A29" s="44" t="s">
        <v>63</v>
      </c>
      <c r="B29" s="16">
        <v>1033</v>
      </c>
      <c r="C29" s="39">
        <v>0</v>
      </c>
      <c r="D29" s="39">
        <v>0</v>
      </c>
      <c r="E29" s="39">
        <v>0</v>
      </c>
      <c r="F29" s="39">
        <v>0</v>
      </c>
      <c r="G29" s="39">
        <f>F29-E29</f>
        <v>0</v>
      </c>
      <c r="H29" s="115" t="e">
        <f>(F29/E29)*100</f>
        <v>#DIV/0!</v>
      </c>
      <c r="I29" s="114"/>
    </row>
    <row r="30" spans="1:9" ht="19.5" customHeight="1">
      <c r="A30" s="44" t="s">
        <v>64</v>
      </c>
      <c r="B30" s="16">
        <v>1034</v>
      </c>
      <c r="C30" s="39">
        <v>0</v>
      </c>
      <c r="D30" s="39">
        <v>0</v>
      </c>
      <c r="E30" s="39">
        <v>0</v>
      </c>
      <c r="F30" s="39">
        <v>0</v>
      </c>
      <c r="G30" s="39">
        <f>F30-E30</f>
        <v>0</v>
      </c>
      <c r="H30" s="115" t="e">
        <f>(F30/E30)*100</f>
        <v>#DIV/0!</v>
      </c>
      <c r="I30" s="114"/>
    </row>
    <row r="31" spans="1:9" ht="19.5" customHeight="1">
      <c r="A31" s="44" t="s">
        <v>65</v>
      </c>
      <c r="B31" s="16">
        <v>1035</v>
      </c>
      <c r="C31" s="39">
        <v>0</v>
      </c>
      <c r="D31" s="39">
        <v>0</v>
      </c>
      <c r="E31" s="39">
        <v>0</v>
      </c>
      <c r="F31" s="39">
        <v>0</v>
      </c>
      <c r="G31" s="39">
        <f>F31-E31</f>
        <v>0</v>
      </c>
      <c r="H31" s="115" t="e">
        <f>(F31/E31)*100</f>
        <v>#DIV/0!</v>
      </c>
      <c r="I31" s="114"/>
    </row>
    <row r="32" spans="1:9" s="108" customFormat="1" ht="19.5" customHeight="1">
      <c r="A32" s="44" t="s">
        <v>229</v>
      </c>
      <c r="B32" s="16">
        <v>1036</v>
      </c>
      <c r="C32" s="39">
        <v>-10</v>
      </c>
      <c r="D32" s="39">
        <v>-24</v>
      </c>
      <c r="E32" s="39">
        <v>-20</v>
      </c>
      <c r="F32" s="39">
        <v>-24</v>
      </c>
      <c r="G32" s="39">
        <f>F32-E32</f>
        <v>-4</v>
      </c>
      <c r="H32" s="115">
        <f>(F32/E32)*100</f>
        <v>120</v>
      </c>
      <c r="I32" s="114"/>
    </row>
    <row r="33" spans="1:9" s="108" customFormat="1" ht="19.5" customHeight="1">
      <c r="A33" s="44" t="s">
        <v>230</v>
      </c>
      <c r="B33" s="16">
        <v>1037</v>
      </c>
      <c r="C33" s="39">
        <v>-11</v>
      </c>
      <c r="D33" s="39">
        <v>-10</v>
      </c>
      <c r="E33" s="39">
        <v>-12</v>
      </c>
      <c r="F33" s="39">
        <v>-10</v>
      </c>
      <c r="G33" s="39">
        <f>F33-E33</f>
        <v>2</v>
      </c>
      <c r="H33" s="115">
        <f>(F33/E33)*100</f>
        <v>83.33333333333334</v>
      </c>
      <c r="I33" s="114"/>
    </row>
    <row r="34" spans="1:9" s="108" customFormat="1" ht="19.5" customHeight="1">
      <c r="A34" s="44" t="s">
        <v>231</v>
      </c>
      <c r="B34" s="16">
        <v>1038</v>
      </c>
      <c r="C34" s="39">
        <v>-435</v>
      </c>
      <c r="D34" s="39">
        <v>-655</v>
      </c>
      <c r="E34" s="39">
        <v>-534</v>
      </c>
      <c r="F34" s="39">
        <v>-655</v>
      </c>
      <c r="G34" s="39">
        <f>F34-E34</f>
        <v>-121</v>
      </c>
      <c r="H34" s="115">
        <f>(F34/E34)*100</f>
        <v>122.65917602996255</v>
      </c>
      <c r="I34" s="114"/>
    </row>
    <row r="35" spans="1:9" s="108" customFormat="1" ht="19.5" customHeight="1">
      <c r="A35" s="44" t="s">
        <v>232</v>
      </c>
      <c r="B35" s="16">
        <v>1039</v>
      </c>
      <c r="C35" s="39">
        <v>-92</v>
      </c>
      <c r="D35" s="39">
        <v>-139</v>
      </c>
      <c r="E35" s="39">
        <v>-118</v>
      </c>
      <c r="F35" s="39">
        <v>-139</v>
      </c>
      <c r="G35" s="39">
        <f>F35-E35</f>
        <v>-21</v>
      </c>
      <c r="H35" s="115">
        <f>(F35/E35)*100</f>
        <v>117.79661016949152</v>
      </c>
      <c r="I35" s="114"/>
    </row>
    <row r="36" spans="1:9" s="108" customFormat="1" ht="42.75" customHeight="1">
      <c r="A36" s="44" t="s">
        <v>233</v>
      </c>
      <c r="B36" s="16">
        <v>1040</v>
      </c>
      <c r="C36" s="39">
        <v>-43</v>
      </c>
      <c r="D36" s="39">
        <v>-51</v>
      </c>
      <c r="E36" s="39">
        <v>-35</v>
      </c>
      <c r="F36" s="39">
        <v>-51</v>
      </c>
      <c r="G36" s="39">
        <f>F36-E36</f>
        <v>-16</v>
      </c>
      <c r="H36" s="115">
        <f>(F36/E36)*100</f>
        <v>145.7142857142857</v>
      </c>
      <c r="I36" s="114"/>
    </row>
    <row r="37" spans="1:9" s="108" customFormat="1" ht="42.75" customHeight="1">
      <c r="A37" s="44" t="s">
        <v>234</v>
      </c>
      <c r="B37" s="16">
        <v>1041</v>
      </c>
      <c r="C37" s="39">
        <v>0</v>
      </c>
      <c r="D37" s="39">
        <v>0</v>
      </c>
      <c r="E37" s="39">
        <v>0</v>
      </c>
      <c r="F37" s="39">
        <v>0</v>
      </c>
      <c r="G37" s="39">
        <f>F37-E37</f>
        <v>0</v>
      </c>
      <c r="H37" s="115" t="e">
        <f>(F37/E37)*100</f>
        <v>#DIV/0!</v>
      </c>
      <c r="I37" s="114"/>
    </row>
    <row r="38" spans="1:9" s="108" customFormat="1" ht="19.5" customHeight="1">
      <c r="A38" s="44" t="s">
        <v>235</v>
      </c>
      <c r="B38" s="16">
        <v>1042</v>
      </c>
      <c r="C38" s="39">
        <v>0</v>
      </c>
      <c r="D38" s="39">
        <v>0</v>
      </c>
      <c r="E38" s="39">
        <v>0</v>
      </c>
      <c r="F38" s="39">
        <v>0</v>
      </c>
      <c r="G38" s="39">
        <f>F38-E38</f>
        <v>0</v>
      </c>
      <c r="H38" s="115" t="e">
        <f>(F38/E38)*100</f>
        <v>#DIV/0!</v>
      </c>
      <c r="I38" s="114"/>
    </row>
    <row r="39" spans="1:9" s="108" customFormat="1" ht="19.5" customHeight="1">
      <c r="A39" s="44" t="s">
        <v>236</v>
      </c>
      <c r="B39" s="16">
        <v>1043</v>
      </c>
      <c r="C39" s="39">
        <v>0</v>
      </c>
      <c r="D39" s="39">
        <v>0</v>
      </c>
      <c r="E39" s="39">
        <v>0</v>
      </c>
      <c r="F39" s="39">
        <v>0</v>
      </c>
      <c r="G39" s="39">
        <f>F39-E39</f>
        <v>0</v>
      </c>
      <c r="H39" s="115" t="e">
        <f>(F39/E39)*100</f>
        <v>#DIV/0!</v>
      </c>
      <c r="I39" s="114"/>
    </row>
    <row r="40" spans="1:9" s="108" customFormat="1" ht="19.5" customHeight="1">
      <c r="A40" s="44" t="s">
        <v>237</v>
      </c>
      <c r="B40" s="16">
        <v>1044</v>
      </c>
      <c r="C40" s="39">
        <v>-9</v>
      </c>
      <c r="D40" s="39">
        <v>-4</v>
      </c>
      <c r="E40" s="39">
        <v>-5</v>
      </c>
      <c r="F40" s="39">
        <v>-4</v>
      </c>
      <c r="G40" s="39">
        <f>F40-E40</f>
        <v>1</v>
      </c>
      <c r="H40" s="115">
        <f>(F40/E40)*100</f>
        <v>80</v>
      </c>
      <c r="I40" s="114"/>
    </row>
    <row r="41" spans="1:9" s="108" customFormat="1" ht="19.5" customHeight="1">
      <c r="A41" s="44" t="s">
        <v>238</v>
      </c>
      <c r="B41" s="16">
        <v>1045</v>
      </c>
      <c r="C41" s="39">
        <v>-4</v>
      </c>
      <c r="D41" s="39">
        <v>-19</v>
      </c>
      <c r="E41" s="39">
        <v>-3</v>
      </c>
      <c r="F41" s="39">
        <v>-19</v>
      </c>
      <c r="G41" s="39">
        <f>F41-E41</f>
        <v>-16</v>
      </c>
      <c r="H41" s="115">
        <f>(F41/E41)*100</f>
        <v>633.3333333333333</v>
      </c>
      <c r="I41" s="114"/>
    </row>
    <row r="42" spans="1:9" s="108" customFormat="1" ht="19.5" customHeight="1">
      <c r="A42" s="44" t="s">
        <v>239</v>
      </c>
      <c r="B42" s="16">
        <v>1046</v>
      </c>
      <c r="C42" s="39">
        <v>-20</v>
      </c>
      <c r="D42" s="39">
        <v>0</v>
      </c>
      <c r="E42" s="39">
        <v>-8</v>
      </c>
      <c r="F42" s="39">
        <v>0</v>
      </c>
      <c r="G42" s="39">
        <f>F42-E42</f>
        <v>8</v>
      </c>
      <c r="H42" s="115">
        <f>(F42/E42)*100</f>
        <v>0</v>
      </c>
      <c r="I42" s="114"/>
    </row>
    <row r="43" spans="1:9" s="108" customFormat="1" ht="19.5" customHeight="1">
      <c r="A43" s="44" t="s">
        <v>240</v>
      </c>
      <c r="B43" s="16">
        <v>1047</v>
      </c>
      <c r="C43" s="39">
        <v>-1</v>
      </c>
      <c r="D43" s="39">
        <v>0</v>
      </c>
      <c r="E43" s="39">
        <v>-2</v>
      </c>
      <c r="F43" s="39">
        <v>0</v>
      </c>
      <c r="G43" s="39">
        <f>F43-E43</f>
        <v>2</v>
      </c>
      <c r="H43" s="115">
        <f>(F43/E43)*100</f>
        <v>0</v>
      </c>
      <c r="I43" s="114"/>
    </row>
    <row r="44" spans="1:9" s="108" customFormat="1" ht="19.5" customHeight="1">
      <c r="A44" s="44" t="s">
        <v>241</v>
      </c>
      <c r="B44" s="16">
        <v>1048</v>
      </c>
      <c r="C44" s="39">
        <v>0</v>
      </c>
      <c r="D44" s="39">
        <v>-23</v>
      </c>
      <c r="E44" s="39">
        <v>0</v>
      </c>
      <c r="F44" s="39">
        <v>-23</v>
      </c>
      <c r="G44" s="39">
        <f>F44-E44</f>
        <v>-23</v>
      </c>
      <c r="H44" s="115" t="e">
        <f>(F44/E44)*100</f>
        <v>#DIV/0!</v>
      </c>
      <c r="I44" s="114"/>
    </row>
    <row r="45" spans="1:9" s="108" customFormat="1" ht="19.5" customHeight="1">
      <c r="A45" s="44" t="s">
        <v>242</v>
      </c>
      <c r="B45" s="16">
        <v>1049</v>
      </c>
      <c r="C45" s="39">
        <v>0</v>
      </c>
      <c r="D45" s="39">
        <v>0</v>
      </c>
      <c r="E45" s="39">
        <v>-7</v>
      </c>
      <c r="F45" s="39">
        <v>0</v>
      </c>
      <c r="G45" s="39">
        <f>F45-E45</f>
        <v>7</v>
      </c>
      <c r="H45" s="115">
        <f>(F45/E45)*100</f>
        <v>0</v>
      </c>
      <c r="I45" s="114"/>
    </row>
    <row r="46" spans="1:9" s="108" customFormat="1" ht="42.75" customHeight="1">
      <c r="A46" s="44" t="s">
        <v>243</v>
      </c>
      <c r="B46" s="16">
        <v>1050</v>
      </c>
      <c r="C46" s="39">
        <v>-48</v>
      </c>
      <c r="D46" s="39">
        <v>-44</v>
      </c>
      <c r="E46" s="39">
        <v>-100</v>
      </c>
      <c r="F46" s="39">
        <v>-44</v>
      </c>
      <c r="G46" s="39">
        <f>F46-E46</f>
        <v>56</v>
      </c>
      <c r="H46" s="115">
        <f>(F46/E46)*100</f>
        <v>44</v>
      </c>
      <c r="I46" s="114"/>
    </row>
    <row r="47" spans="1:9" s="108" customFormat="1" ht="19.5" customHeight="1">
      <c r="A47" s="44" t="s">
        <v>244</v>
      </c>
      <c r="B47" s="16" t="s">
        <v>245</v>
      </c>
      <c r="C47" s="39">
        <v>0</v>
      </c>
      <c r="D47" s="39">
        <v>0</v>
      </c>
      <c r="E47" s="39">
        <v>0</v>
      </c>
      <c r="F47" s="39">
        <v>0</v>
      </c>
      <c r="G47" s="39">
        <f>F47-E47</f>
        <v>0</v>
      </c>
      <c r="H47" s="115" t="e">
        <f>(F47/E47)*100</f>
        <v>#DIV/0!</v>
      </c>
      <c r="I47" s="114"/>
    </row>
    <row r="48" spans="1:9" s="108" customFormat="1" ht="19.5" customHeight="1">
      <c r="A48" s="44" t="s">
        <v>246</v>
      </c>
      <c r="B48" s="16">
        <v>1051</v>
      </c>
      <c r="C48" s="39">
        <v>-171</v>
      </c>
      <c r="D48" s="39">
        <v>-159</v>
      </c>
      <c r="E48" s="39">
        <v>-134</v>
      </c>
      <c r="F48" s="39">
        <v>-159</v>
      </c>
      <c r="G48" s="39">
        <f>F48-E48</f>
        <v>-25</v>
      </c>
      <c r="H48" s="115">
        <f>(F48/E48)*100</f>
        <v>118.65671641791045</v>
      </c>
      <c r="I48" s="114"/>
    </row>
    <row r="49" spans="1:9" s="108" customFormat="1" ht="19.5" customHeight="1">
      <c r="A49" s="44" t="s">
        <v>247</v>
      </c>
      <c r="B49" s="16"/>
      <c r="C49" s="39">
        <v>-80</v>
      </c>
      <c r="D49" s="39">
        <v>-34</v>
      </c>
      <c r="E49" s="39">
        <v>-28</v>
      </c>
      <c r="F49" s="39">
        <v>-34</v>
      </c>
      <c r="G49" s="39">
        <f>F49-E49</f>
        <v>-6</v>
      </c>
      <c r="H49" s="115">
        <f>(F49/E49)*100</f>
        <v>121.42857142857142</v>
      </c>
      <c r="I49" s="114"/>
    </row>
    <row r="50" spans="1:9" s="108" customFormat="1" ht="19.5" customHeight="1">
      <c r="A50" s="44" t="s">
        <v>248</v>
      </c>
      <c r="B50" s="16"/>
      <c r="C50" s="39">
        <v>0</v>
      </c>
      <c r="D50" s="39">
        <v>0</v>
      </c>
      <c r="E50" s="39">
        <v>-1</v>
      </c>
      <c r="F50" s="39">
        <v>0</v>
      </c>
      <c r="G50" s="39">
        <f>F50-E50</f>
        <v>1</v>
      </c>
      <c r="H50" s="115">
        <f>(F50/E50)*100</f>
        <v>0</v>
      </c>
      <c r="I50" s="114"/>
    </row>
    <row r="51" spans="1:9" s="108" customFormat="1" ht="19.5" customHeight="1">
      <c r="A51" s="44" t="s">
        <v>249</v>
      </c>
      <c r="B51" s="16"/>
      <c r="C51" s="39">
        <v>-58</v>
      </c>
      <c r="D51" s="39">
        <v>-77</v>
      </c>
      <c r="E51" s="39">
        <v>-62</v>
      </c>
      <c r="F51" s="39">
        <v>-77</v>
      </c>
      <c r="G51" s="39">
        <f>F51-E51</f>
        <v>-15</v>
      </c>
      <c r="H51" s="115">
        <f>(F51/E51)*100</f>
        <v>124.19354838709677</v>
      </c>
      <c r="I51" s="114"/>
    </row>
    <row r="52" spans="1:9" s="108" customFormat="1" ht="19.5" customHeight="1">
      <c r="A52" s="44" t="s">
        <v>250</v>
      </c>
      <c r="B52" s="16"/>
      <c r="C52" s="39">
        <v>-6</v>
      </c>
      <c r="D52" s="39">
        <v>-13</v>
      </c>
      <c r="E52" s="39">
        <v>-29</v>
      </c>
      <c r="F52" s="39">
        <v>-13</v>
      </c>
      <c r="G52" s="39">
        <f>F52-E52</f>
        <v>16</v>
      </c>
      <c r="H52" s="115">
        <f>(F52/E52)*100</f>
        <v>44.827586206896555</v>
      </c>
      <c r="I52" s="114"/>
    </row>
    <row r="53" spans="1:9" s="108" customFormat="1" ht="19.5" customHeight="1">
      <c r="A53" s="44" t="s">
        <v>251</v>
      </c>
      <c r="B53" s="16"/>
      <c r="C53" s="39">
        <v>-27</v>
      </c>
      <c r="D53" s="39">
        <v>-35</v>
      </c>
      <c r="E53" s="39">
        <v>-14</v>
      </c>
      <c r="F53" s="39">
        <v>-35</v>
      </c>
      <c r="G53" s="39">
        <f>F53-E53</f>
        <v>-21</v>
      </c>
      <c r="H53" s="115">
        <f>(F53/E53)*100</f>
        <v>250</v>
      </c>
      <c r="I53" s="114"/>
    </row>
    <row r="54" spans="1:9" ht="19.5" customHeight="1">
      <c r="A54" s="44" t="s">
        <v>252</v>
      </c>
      <c r="B54" s="16">
        <v>1060</v>
      </c>
      <c r="C54" s="91">
        <f>SUM(C55:C61)</f>
        <v>-906</v>
      </c>
      <c r="D54" s="91">
        <f>SUM(D55:D61)</f>
        <v>-1120</v>
      </c>
      <c r="E54" s="91">
        <f>SUM(E55:E61)</f>
        <v>-977</v>
      </c>
      <c r="F54" s="91">
        <f>SUM(F55:F61)</f>
        <v>-1120</v>
      </c>
      <c r="G54" s="42">
        <f>F54-E54</f>
        <v>-143</v>
      </c>
      <c r="H54" s="113">
        <f>(F54/E54)*100</f>
        <v>114.63664278403276</v>
      </c>
      <c r="I54" s="114"/>
    </row>
    <row r="55" spans="1:9" s="108" customFormat="1" ht="19.5" customHeight="1">
      <c r="A55" s="44" t="s">
        <v>253</v>
      </c>
      <c r="B55" s="16">
        <v>1061</v>
      </c>
      <c r="C55" s="39">
        <v>0</v>
      </c>
      <c r="D55" s="39">
        <v>0</v>
      </c>
      <c r="E55" s="39">
        <v>0</v>
      </c>
      <c r="F55" s="39">
        <v>0</v>
      </c>
      <c r="G55" s="39">
        <f>F55-E55</f>
        <v>0</v>
      </c>
      <c r="H55" s="115" t="e">
        <f>(F55/E55)*100</f>
        <v>#DIV/0!</v>
      </c>
      <c r="I55" s="114"/>
    </row>
    <row r="56" spans="1:9" s="108" customFormat="1" ht="19.5" customHeight="1">
      <c r="A56" s="44" t="s">
        <v>254</v>
      </c>
      <c r="B56" s="16">
        <v>1062</v>
      </c>
      <c r="C56" s="39">
        <v>0</v>
      </c>
      <c r="D56" s="39">
        <v>0</v>
      </c>
      <c r="E56" s="39">
        <v>0</v>
      </c>
      <c r="F56" s="39">
        <v>0</v>
      </c>
      <c r="G56" s="39">
        <f>F56-E56</f>
        <v>0</v>
      </c>
      <c r="H56" s="115" t="e">
        <f>(F56/E56)*100</f>
        <v>#DIV/0!</v>
      </c>
      <c r="I56" s="114"/>
    </row>
    <row r="57" spans="1:9" s="108" customFormat="1" ht="19.5" customHeight="1">
      <c r="A57" s="44" t="s">
        <v>231</v>
      </c>
      <c r="B57" s="16">
        <v>1063</v>
      </c>
      <c r="C57" s="39">
        <v>-568</v>
      </c>
      <c r="D57" s="39">
        <v>-731</v>
      </c>
      <c r="E57" s="39">
        <v>-668</v>
      </c>
      <c r="F57" s="39">
        <v>-731</v>
      </c>
      <c r="G57" s="39">
        <f>F57-E57</f>
        <v>-63</v>
      </c>
      <c r="H57" s="115">
        <f>(F57/E57)*100</f>
        <v>109.43113772455091</v>
      </c>
      <c r="I57" s="114"/>
    </row>
    <row r="58" spans="1:9" s="108" customFormat="1" ht="19.5" customHeight="1">
      <c r="A58" s="44" t="s">
        <v>232</v>
      </c>
      <c r="B58" s="16">
        <v>1064</v>
      </c>
      <c r="C58" s="39">
        <v>-118</v>
      </c>
      <c r="D58" s="39">
        <v>-155</v>
      </c>
      <c r="E58" s="39">
        <v>-147</v>
      </c>
      <c r="F58" s="39">
        <v>-155</v>
      </c>
      <c r="G58" s="39">
        <f>F58-E58</f>
        <v>-8</v>
      </c>
      <c r="H58" s="115">
        <f>(F58/E58)*100</f>
        <v>105.44217687074831</v>
      </c>
      <c r="I58" s="114"/>
    </row>
    <row r="59" spans="1:9" s="108" customFormat="1" ht="19.5" customHeight="1">
      <c r="A59" s="44" t="s">
        <v>255</v>
      </c>
      <c r="B59" s="16">
        <v>1065</v>
      </c>
      <c r="C59" s="39">
        <v>-60</v>
      </c>
      <c r="D59" s="39">
        <v>-59</v>
      </c>
      <c r="E59" s="39">
        <v>-1</v>
      </c>
      <c r="F59" s="39">
        <v>-59</v>
      </c>
      <c r="G59" s="39">
        <f>F59-E59</f>
        <v>-58</v>
      </c>
      <c r="H59" s="115">
        <f>(F59/E59)*100</f>
        <v>5900</v>
      </c>
      <c r="I59" s="114"/>
    </row>
    <row r="60" spans="1:9" s="108" customFormat="1" ht="19.5" customHeight="1">
      <c r="A60" s="44" t="s">
        <v>256</v>
      </c>
      <c r="B60" s="16">
        <v>1066</v>
      </c>
      <c r="C60" s="39">
        <v>0</v>
      </c>
      <c r="D60" s="39">
        <v>0</v>
      </c>
      <c r="E60" s="39">
        <v>0</v>
      </c>
      <c r="F60" s="39">
        <v>0</v>
      </c>
      <c r="G60" s="39">
        <f>F60-E60</f>
        <v>0</v>
      </c>
      <c r="H60" s="115" t="e">
        <f>(F60/E60)*100</f>
        <v>#DIV/0!</v>
      </c>
      <c r="I60" s="114"/>
    </row>
    <row r="61" spans="1:9" s="108" customFormat="1" ht="19.5" customHeight="1">
      <c r="A61" s="44" t="s">
        <v>257</v>
      </c>
      <c r="B61" s="16">
        <v>1067</v>
      </c>
      <c r="C61" s="39">
        <v>-160</v>
      </c>
      <c r="D61" s="39">
        <v>-175</v>
      </c>
      <c r="E61" s="39">
        <f>(E62+E63+E64+E65+E66+E67+E68+E69)</f>
        <v>-161</v>
      </c>
      <c r="F61" s="39">
        <v>-175</v>
      </c>
      <c r="G61" s="39">
        <f>F61-E61</f>
        <v>-14</v>
      </c>
      <c r="H61" s="115">
        <f>(F61/E61)*100</f>
        <v>108.69565217391303</v>
      </c>
      <c r="I61" s="114"/>
    </row>
    <row r="62" spans="1:9" s="108" customFormat="1" ht="19.5" customHeight="1">
      <c r="A62" s="44" t="s">
        <v>258</v>
      </c>
      <c r="B62" s="16"/>
      <c r="C62" s="39">
        <v>-21</v>
      </c>
      <c r="D62" s="39">
        <v>-24</v>
      </c>
      <c r="E62" s="39">
        <v>-20</v>
      </c>
      <c r="F62" s="39">
        <v>-25</v>
      </c>
      <c r="G62" s="39">
        <f>F62-E62</f>
        <v>-5</v>
      </c>
      <c r="H62" s="115">
        <f>(F62/E62)*100</f>
        <v>125</v>
      </c>
      <c r="I62" s="114"/>
    </row>
    <row r="63" spans="1:9" s="108" customFormat="1" ht="19.5" customHeight="1">
      <c r="A63" s="44" t="s">
        <v>259</v>
      </c>
      <c r="B63" s="16"/>
      <c r="C63" s="39">
        <v>-108</v>
      </c>
      <c r="D63" s="39">
        <v>-107</v>
      </c>
      <c r="E63" s="39">
        <v>-103</v>
      </c>
      <c r="F63" s="39">
        <v>-107</v>
      </c>
      <c r="G63" s="39">
        <f>F63-E63</f>
        <v>-4</v>
      </c>
      <c r="H63" s="115">
        <f>(F63/E63)*100</f>
        <v>103.88349514563106</v>
      </c>
      <c r="I63" s="114"/>
    </row>
    <row r="64" spans="1:9" s="108" customFormat="1" ht="19.5" customHeight="1">
      <c r="A64" s="44" t="s">
        <v>260</v>
      </c>
      <c r="B64" s="16"/>
      <c r="C64" s="39">
        <v>0</v>
      </c>
      <c r="D64" s="39">
        <v>0</v>
      </c>
      <c r="E64" s="39">
        <v>-11</v>
      </c>
      <c r="F64" s="39">
        <v>0</v>
      </c>
      <c r="G64" s="39">
        <f>F64-E64</f>
        <v>11</v>
      </c>
      <c r="H64" s="115">
        <f>(F64/E64)*100</f>
        <v>0</v>
      </c>
      <c r="I64" s="114"/>
    </row>
    <row r="65" spans="1:9" s="108" customFormat="1" ht="19.5" customHeight="1">
      <c r="A65" s="44" t="s">
        <v>261</v>
      </c>
      <c r="B65" s="16"/>
      <c r="C65" s="39">
        <v>-1</v>
      </c>
      <c r="D65" s="39">
        <v>-4</v>
      </c>
      <c r="E65" s="39">
        <v>0</v>
      </c>
      <c r="F65" s="39">
        <v>-4</v>
      </c>
      <c r="G65" s="39">
        <f>F65-E65</f>
        <v>-4</v>
      </c>
      <c r="H65" s="115" t="e">
        <f>(F65/E65)*100</f>
        <v>#DIV/0!</v>
      </c>
      <c r="I65" s="114"/>
    </row>
    <row r="66" spans="1:9" s="108" customFormat="1" ht="19.5" customHeight="1">
      <c r="A66" s="44" t="s">
        <v>262</v>
      </c>
      <c r="B66" s="16"/>
      <c r="C66" s="39">
        <v>0</v>
      </c>
      <c r="D66" s="39">
        <v>0</v>
      </c>
      <c r="E66" s="39">
        <v>0</v>
      </c>
      <c r="F66" s="39">
        <v>0</v>
      </c>
      <c r="G66" s="39">
        <f>F66-E66</f>
        <v>0</v>
      </c>
      <c r="H66" s="115" t="e">
        <f>(F66/E66)*100</f>
        <v>#DIV/0!</v>
      </c>
      <c r="I66" s="114"/>
    </row>
    <row r="67" spans="1:9" s="108" customFormat="1" ht="19.5" customHeight="1">
      <c r="A67" s="44" t="s">
        <v>263</v>
      </c>
      <c r="B67" s="16"/>
      <c r="C67" s="39">
        <v>-4</v>
      </c>
      <c r="D67" s="39">
        <v>-18</v>
      </c>
      <c r="E67" s="39">
        <v>-16</v>
      </c>
      <c r="F67" s="39">
        <v>-18</v>
      </c>
      <c r="G67" s="39">
        <f>F67-E67</f>
        <v>-2</v>
      </c>
      <c r="H67" s="115">
        <f>(F67/E67)*100</f>
        <v>112.5</v>
      </c>
      <c r="I67" s="114"/>
    </row>
    <row r="68" spans="1:9" s="108" customFormat="1" ht="19.5" customHeight="1">
      <c r="A68" s="44" t="s">
        <v>264</v>
      </c>
      <c r="B68" s="16"/>
      <c r="C68" s="39">
        <v>0</v>
      </c>
      <c r="D68" s="39">
        <v>-5</v>
      </c>
      <c r="E68" s="39">
        <v>-4</v>
      </c>
      <c r="F68" s="39">
        <v>-5</v>
      </c>
      <c r="G68" s="39">
        <f>F68-E68</f>
        <v>-1</v>
      </c>
      <c r="H68" s="115">
        <f>(F68/E68)*100</f>
        <v>125</v>
      </c>
      <c r="I68" s="114"/>
    </row>
    <row r="69" spans="1:9" s="108" customFormat="1" ht="19.5" customHeight="1">
      <c r="A69" s="44" t="s">
        <v>265</v>
      </c>
      <c r="B69" s="16"/>
      <c r="C69" s="39">
        <v>-26</v>
      </c>
      <c r="D69" s="39">
        <v>-17</v>
      </c>
      <c r="E69" s="39">
        <v>-7</v>
      </c>
      <c r="F69" s="39">
        <v>-17</v>
      </c>
      <c r="G69" s="39">
        <f>F69-E69</f>
        <v>-10</v>
      </c>
      <c r="H69" s="115">
        <f>(F69/E69)*100</f>
        <v>242.85714285714283</v>
      </c>
      <c r="I69" s="114"/>
    </row>
    <row r="70" spans="1:9" s="108" customFormat="1" ht="19.5" customHeight="1">
      <c r="A70" s="44" t="s">
        <v>266</v>
      </c>
      <c r="B70" s="16">
        <v>1070</v>
      </c>
      <c r="C70" s="91">
        <f>SUM(C71:C73)</f>
        <v>130</v>
      </c>
      <c r="D70" s="91">
        <f>SUM(D71:D73)</f>
        <v>154.70000000000002</v>
      </c>
      <c r="E70" s="91">
        <f>SUM(E71:E73)</f>
        <v>341</v>
      </c>
      <c r="F70" s="91">
        <f>SUM(F71:F73)</f>
        <v>154.70000000000002</v>
      </c>
      <c r="G70" s="42">
        <f>F70-E70</f>
        <v>-186.29999999999998</v>
      </c>
      <c r="H70" s="113">
        <f>(F70/E70)*100</f>
        <v>45.36656891495602</v>
      </c>
      <c r="I70" s="114"/>
    </row>
    <row r="71" spans="1:9" s="108" customFormat="1" ht="19.5" customHeight="1">
      <c r="A71" s="44" t="s">
        <v>68</v>
      </c>
      <c r="B71" s="16">
        <v>1071</v>
      </c>
      <c r="C71" s="39">
        <v>0</v>
      </c>
      <c r="D71" s="39">
        <v>0</v>
      </c>
      <c r="E71" s="39">
        <v>0</v>
      </c>
      <c r="F71" s="39">
        <v>0</v>
      </c>
      <c r="G71" s="39">
        <f>F71-E71</f>
        <v>0</v>
      </c>
      <c r="H71" s="115" t="e">
        <f>(F71/E71)*100</f>
        <v>#DIV/0!</v>
      </c>
      <c r="I71" s="114"/>
    </row>
    <row r="72" spans="1:9" s="108" customFormat="1" ht="19.5" customHeight="1">
      <c r="A72" s="44" t="s">
        <v>267</v>
      </c>
      <c r="B72" s="16">
        <v>1072</v>
      </c>
      <c r="C72" s="39">
        <v>0</v>
      </c>
      <c r="D72" s="39">
        <v>0</v>
      </c>
      <c r="E72" s="39">
        <v>0</v>
      </c>
      <c r="F72" s="39">
        <v>0</v>
      </c>
      <c r="G72" s="39">
        <f>F72-E72</f>
        <v>0</v>
      </c>
      <c r="H72" s="115" t="e">
        <f>(F72/E72)*100</f>
        <v>#DIV/0!</v>
      </c>
      <c r="I72" s="114"/>
    </row>
    <row r="73" spans="1:9" s="108" customFormat="1" ht="19.5" customHeight="1">
      <c r="A73" s="44" t="s">
        <v>268</v>
      </c>
      <c r="B73" s="16">
        <v>1073</v>
      </c>
      <c r="C73" s="42">
        <f>C74+C75+C76</f>
        <v>130</v>
      </c>
      <c r="D73" s="42">
        <f>F73</f>
        <v>154.70000000000002</v>
      </c>
      <c r="E73" s="42">
        <f>E74+E75+E76</f>
        <v>341</v>
      </c>
      <c r="F73" s="42">
        <f>F74+F75+F76</f>
        <v>154.70000000000002</v>
      </c>
      <c r="G73" s="42">
        <f>F73-E73</f>
        <v>-186.29999999999998</v>
      </c>
      <c r="H73" s="113">
        <f>(F73/E73)*100</f>
        <v>45.36656891495602</v>
      </c>
      <c r="I73" s="114"/>
    </row>
    <row r="74" spans="1:9" s="108" customFormat="1" ht="19.5" customHeight="1">
      <c r="A74" s="44" t="s">
        <v>269</v>
      </c>
      <c r="B74" s="16"/>
      <c r="C74" s="39">
        <v>0</v>
      </c>
      <c r="D74" s="39">
        <f>F74</f>
        <v>18.8</v>
      </c>
      <c r="E74" s="39">
        <v>162</v>
      </c>
      <c r="F74" s="39">
        <v>18.8</v>
      </c>
      <c r="G74" s="39">
        <f>F74-E74</f>
        <v>-143.2</v>
      </c>
      <c r="H74" s="115">
        <f>(F74/E74)*100</f>
        <v>11.60493827160494</v>
      </c>
      <c r="I74" s="114"/>
    </row>
    <row r="75" spans="1:9" s="108" customFormat="1" ht="19.5" customHeight="1">
      <c r="A75" s="44" t="s">
        <v>270</v>
      </c>
      <c r="B75" s="16"/>
      <c r="C75" s="39">
        <v>125</v>
      </c>
      <c r="D75" s="39">
        <f>F75</f>
        <v>134.8</v>
      </c>
      <c r="E75" s="39">
        <v>127</v>
      </c>
      <c r="F75" s="39">
        <v>134.8</v>
      </c>
      <c r="G75" s="39">
        <f>F75-E75</f>
        <v>7.800000000000011</v>
      </c>
      <c r="H75" s="115">
        <f>(F75/E75)*100</f>
        <v>106.14173228346458</v>
      </c>
      <c r="I75" s="114"/>
    </row>
    <row r="76" spans="1:9" s="108" customFormat="1" ht="19.5" customHeight="1">
      <c r="A76" s="44" t="s">
        <v>271</v>
      </c>
      <c r="B76" s="16"/>
      <c r="C76" s="39">
        <v>5</v>
      </c>
      <c r="D76" s="39">
        <f>F76</f>
        <v>1.1</v>
      </c>
      <c r="E76" s="39">
        <v>52</v>
      </c>
      <c r="F76" s="39">
        <v>1.1</v>
      </c>
      <c r="G76" s="39">
        <f>F76-E76</f>
        <v>-50.9</v>
      </c>
      <c r="H76" s="115">
        <f>(F76/E76)*100</f>
        <v>2.1153846153846154</v>
      </c>
      <c r="I76" s="114"/>
    </row>
    <row r="77" spans="1:9" s="108" customFormat="1" ht="19.5" customHeight="1">
      <c r="A77" s="45" t="s">
        <v>272</v>
      </c>
      <c r="B77" s="16">
        <v>1080</v>
      </c>
      <c r="C77" s="91">
        <f>SUM(C78:C83)</f>
        <v>-44</v>
      </c>
      <c r="D77" s="91">
        <f>SUM(D78:D83)</f>
        <v>-135</v>
      </c>
      <c r="E77" s="91">
        <f>SUM(E78:E83)</f>
        <v>-83</v>
      </c>
      <c r="F77" s="91">
        <f>SUM(F78:F83)</f>
        <v>-135</v>
      </c>
      <c r="G77" s="42">
        <f>F77-E77</f>
        <v>-52</v>
      </c>
      <c r="H77" s="113">
        <f>(F77/E77)*100</f>
        <v>162.65060240963857</v>
      </c>
      <c r="I77" s="114"/>
    </row>
    <row r="78" spans="1:9" s="108" customFormat="1" ht="19.5" customHeight="1">
      <c r="A78" s="44" t="s">
        <v>68</v>
      </c>
      <c r="B78" s="16">
        <v>1081</v>
      </c>
      <c r="C78" s="39">
        <v>0</v>
      </c>
      <c r="D78" s="39">
        <v>0</v>
      </c>
      <c r="E78" s="39">
        <v>0</v>
      </c>
      <c r="F78" s="39">
        <v>0</v>
      </c>
      <c r="G78" s="39">
        <f>F78-E78</f>
        <v>0</v>
      </c>
      <c r="H78" s="115" t="e">
        <f>(F78/E78)*100</f>
        <v>#DIV/0!</v>
      </c>
      <c r="I78" s="114"/>
    </row>
    <row r="79" spans="1:9" s="108" customFormat="1" ht="19.5" customHeight="1">
      <c r="A79" s="44" t="s">
        <v>273</v>
      </c>
      <c r="B79" s="16">
        <v>1082</v>
      </c>
      <c r="C79" s="39">
        <v>0</v>
      </c>
      <c r="D79" s="39">
        <v>0</v>
      </c>
      <c r="E79" s="39">
        <v>0</v>
      </c>
      <c r="F79" s="39">
        <v>0</v>
      </c>
      <c r="G79" s="39">
        <f>F79-E79</f>
        <v>0</v>
      </c>
      <c r="H79" s="115" t="e">
        <f>(F79/E79)*100</f>
        <v>#DIV/0!</v>
      </c>
      <c r="I79" s="114"/>
    </row>
    <row r="80" spans="1:9" s="108" customFormat="1" ht="19.5" customHeight="1">
      <c r="A80" s="44" t="s">
        <v>274</v>
      </c>
      <c r="B80" s="16">
        <v>1083</v>
      </c>
      <c r="C80" s="39">
        <v>0</v>
      </c>
      <c r="D80" s="39">
        <v>0</v>
      </c>
      <c r="E80" s="39">
        <v>0</v>
      </c>
      <c r="F80" s="39">
        <v>0</v>
      </c>
      <c r="G80" s="39">
        <f>F80-E80</f>
        <v>0</v>
      </c>
      <c r="H80" s="115" t="e">
        <f>(F80/E80)*100</f>
        <v>#DIV/0!</v>
      </c>
      <c r="I80" s="114"/>
    </row>
    <row r="81" spans="1:9" s="108" customFormat="1" ht="19.5" customHeight="1">
      <c r="A81" s="44" t="s">
        <v>275</v>
      </c>
      <c r="B81" s="16">
        <v>1084</v>
      </c>
      <c r="C81" s="39">
        <v>0</v>
      </c>
      <c r="D81" s="39">
        <v>0</v>
      </c>
      <c r="E81" s="39">
        <v>0</v>
      </c>
      <c r="F81" s="39">
        <v>0</v>
      </c>
      <c r="G81" s="39">
        <f>F81-E81</f>
        <v>0</v>
      </c>
      <c r="H81" s="115" t="e">
        <f>(F81/E81)*100</f>
        <v>#DIV/0!</v>
      </c>
      <c r="I81" s="114"/>
    </row>
    <row r="82" spans="1:9" s="108" customFormat="1" ht="19.5" customHeight="1">
      <c r="A82" s="44" t="s">
        <v>276</v>
      </c>
      <c r="B82" s="16">
        <v>1085</v>
      </c>
      <c r="C82" s="39">
        <v>0</v>
      </c>
      <c r="D82" s="39">
        <v>0</v>
      </c>
      <c r="E82" s="39">
        <v>0</v>
      </c>
      <c r="F82" s="39">
        <v>0</v>
      </c>
      <c r="G82" s="39">
        <f>F82-E82</f>
        <v>0</v>
      </c>
      <c r="H82" s="115" t="e">
        <f>(F82/E82)*100</f>
        <v>#DIV/0!</v>
      </c>
      <c r="I82" s="114"/>
    </row>
    <row r="83" spans="1:9" s="108" customFormat="1" ht="19.5" customHeight="1">
      <c r="A83" s="44" t="s">
        <v>277</v>
      </c>
      <c r="B83" s="16">
        <v>1086</v>
      </c>
      <c r="C83" s="42">
        <v>-44</v>
      </c>
      <c r="D83" s="42">
        <f>F83</f>
        <v>-135</v>
      </c>
      <c r="E83" s="42">
        <v>-83</v>
      </c>
      <c r="F83" s="42">
        <v>-135</v>
      </c>
      <c r="G83" s="42">
        <f>F83-E83</f>
        <v>-52</v>
      </c>
      <c r="H83" s="113">
        <f>(F83/E83)*100</f>
        <v>162.65060240963857</v>
      </c>
      <c r="I83" s="114"/>
    </row>
    <row r="84" spans="1:9" s="108" customFormat="1" ht="19.5" customHeight="1">
      <c r="A84" s="44" t="s">
        <v>278</v>
      </c>
      <c r="B84" s="16"/>
      <c r="C84" s="39">
        <v>-11</v>
      </c>
      <c r="D84" s="39">
        <f>F84</f>
        <v>-23</v>
      </c>
      <c r="E84" s="39">
        <v>-37</v>
      </c>
      <c r="F84" s="39">
        <v>-23</v>
      </c>
      <c r="G84" s="39">
        <f>F84-E84</f>
        <v>14</v>
      </c>
      <c r="H84" s="115">
        <f>(F84/E84)*100</f>
        <v>62.16216216216216</v>
      </c>
      <c r="I84" s="114"/>
    </row>
    <row r="85" spans="1:9" s="108" customFormat="1" ht="19.5" customHeight="1">
      <c r="A85" s="44" t="s">
        <v>279</v>
      </c>
      <c r="B85" s="16"/>
      <c r="C85" s="39">
        <v>-21</v>
      </c>
      <c r="D85" s="39">
        <f>F85</f>
        <v>-23</v>
      </c>
      <c r="E85" s="39">
        <v>-21</v>
      </c>
      <c r="F85" s="39">
        <v>-23</v>
      </c>
      <c r="G85" s="39">
        <f>F85-E85</f>
        <v>-2</v>
      </c>
      <c r="H85" s="115">
        <f>(F85/E85)*100</f>
        <v>109.52380952380953</v>
      </c>
      <c r="I85" s="114"/>
    </row>
    <row r="86" spans="1:9" s="108" customFormat="1" ht="19.5" customHeight="1">
      <c r="A86" s="44" t="s">
        <v>280</v>
      </c>
      <c r="B86" s="16"/>
      <c r="C86" s="39">
        <v>0</v>
      </c>
      <c r="D86" s="39">
        <f>F86</f>
        <v>-2</v>
      </c>
      <c r="E86" s="39">
        <v>0</v>
      </c>
      <c r="F86" s="39">
        <v>-2</v>
      </c>
      <c r="G86" s="39">
        <f>F86-E86</f>
        <v>-2</v>
      </c>
      <c r="H86" s="115" t="e">
        <f>(F86/E86)*100</f>
        <v>#DIV/0!</v>
      </c>
      <c r="I86" s="114"/>
    </row>
    <row r="87" spans="1:9" s="108" customFormat="1" ht="19.5" customHeight="1">
      <c r="A87" s="44" t="s">
        <v>271</v>
      </c>
      <c r="B87" s="16"/>
      <c r="C87" s="39">
        <v>-12</v>
      </c>
      <c r="D87" s="39">
        <f>F87</f>
        <v>-87</v>
      </c>
      <c r="E87" s="39">
        <v>-25</v>
      </c>
      <c r="F87" s="39">
        <v>-87</v>
      </c>
      <c r="G87" s="39">
        <f>F87-E87</f>
        <v>-62</v>
      </c>
      <c r="H87" s="115">
        <f>(F87/E87)*100</f>
        <v>348</v>
      </c>
      <c r="I87" s="114"/>
    </row>
    <row r="88" spans="1:9" s="33" customFormat="1" ht="19.5" customHeight="1">
      <c r="A88" s="46" t="s">
        <v>72</v>
      </c>
      <c r="B88" s="116">
        <v>1100</v>
      </c>
      <c r="C88" s="41">
        <f>SUM(C25,C26,C54,C70,C77)</f>
        <v>-781</v>
      </c>
      <c r="D88" s="41">
        <f>SUM(D25,D26,D54,D70,D77)</f>
        <v>-896.3000000000002</v>
      </c>
      <c r="E88" s="41">
        <f>SUM(E25,E26,E54,E70,E77)</f>
        <v>683.9135999999999</v>
      </c>
      <c r="F88" s="41">
        <f>SUM(F25,F26,F54,F70,F77)</f>
        <v>-896.3000000000002</v>
      </c>
      <c r="G88" s="42">
        <f>F88-E88</f>
        <v>-1580.2136</v>
      </c>
      <c r="H88" s="113">
        <f>(F88/E88)*100</f>
        <v>-131.05456595686945</v>
      </c>
      <c r="I88" s="117"/>
    </row>
    <row r="89" spans="1:9" ht="19.5" customHeight="1">
      <c r="A89" s="44" t="s">
        <v>281</v>
      </c>
      <c r="B89" s="16">
        <v>1110</v>
      </c>
      <c r="C89" s="39">
        <v>0</v>
      </c>
      <c r="D89" s="39">
        <v>0</v>
      </c>
      <c r="E89" s="39">
        <v>0</v>
      </c>
      <c r="F89" s="39">
        <v>0</v>
      </c>
      <c r="G89" s="39">
        <f>F89-E89</f>
        <v>0</v>
      </c>
      <c r="H89" s="115" t="e">
        <f>(F89/E89)*100</f>
        <v>#DIV/0!</v>
      </c>
      <c r="I89" s="114"/>
    </row>
    <row r="90" spans="1:9" ht="19.5" customHeight="1">
      <c r="A90" s="44" t="s">
        <v>282</v>
      </c>
      <c r="B90" s="16">
        <v>1120</v>
      </c>
      <c r="C90" s="39">
        <v>0</v>
      </c>
      <c r="D90" s="39">
        <v>0</v>
      </c>
      <c r="E90" s="39">
        <v>0</v>
      </c>
      <c r="F90" s="39">
        <v>0</v>
      </c>
      <c r="G90" s="39">
        <f>F90-E90</f>
        <v>0</v>
      </c>
      <c r="H90" s="115" t="e">
        <f>(F90/E90)*100</f>
        <v>#DIV/0!</v>
      </c>
      <c r="I90" s="114"/>
    </row>
    <row r="91" spans="1:9" ht="19.5" customHeight="1">
      <c r="A91" s="44" t="s">
        <v>283</v>
      </c>
      <c r="B91" s="16">
        <v>1130</v>
      </c>
      <c r="C91" s="42">
        <f>C92</f>
        <v>1</v>
      </c>
      <c r="D91" s="42">
        <f>D92</f>
        <v>91.8</v>
      </c>
      <c r="E91" s="42">
        <f>E92</f>
        <v>4</v>
      </c>
      <c r="F91" s="42">
        <f>F92</f>
        <v>91.8</v>
      </c>
      <c r="G91" s="42">
        <f>F91-E91</f>
        <v>87.8</v>
      </c>
      <c r="H91" s="113">
        <f>(F91/E91)*100</f>
        <v>2295</v>
      </c>
      <c r="I91" s="114"/>
    </row>
    <row r="92" spans="1:9" ht="19.5" customHeight="1">
      <c r="A92" s="44" t="s">
        <v>284</v>
      </c>
      <c r="B92" s="16"/>
      <c r="C92" s="39">
        <v>1</v>
      </c>
      <c r="D92" s="39">
        <f>F92</f>
        <v>91.8</v>
      </c>
      <c r="E92" s="39">
        <v>4</v>
      </c>
      <c r="F92" s="39">
        <v>91.8</v>
      </c>
      <c r="G92" s="39">
        <f>F92-E92</f>
        <v>87.8</v>
      </c>
      <c r="H92" s="113">
        <f>(F92/E92)*100</f>
        <v>2295</v>
      </c>
      <c r="I92" s="114"/>
    </row>
    <row r="93" spans="1:9" ht="19.5" customHeight="1">
      <c r="A93" s="44" t="s">
        <v>285</v>
      </c>
      <c r="B93" s="16">
        <v>1140</v>
      </c>
      <c r="C93" s="39">
        <v>0</v>
      </c>
      <c r="D93" s="39">
        <v>0</v>
      </c>
      <c r="E93" s="42">
        <f>E94</f>
        <v>-67</v>
      </c>
      <c r="F93" s="39">
        <v>0</v>
      </c>
      <c r="G93" s="42">
        <f>F93-E93</f>
        <v>67</v>
      </c>
      <c r="H93" s="113">
        <f>(F93/E93)*100</f>
        <v>0</v>
      </c>
      <c r="I93" s="114"/>
    </row>
    <row r="94" spans="1:9" ht="19.5" customHeight="1">
      <c r="A94" s="44" t="s">
        <v>286</v>
      </c>
      <c r="B94" s="16"/>
      <c r="C94" s="39">
        <v>0</v>
      </c>
      <c r="D94" s="39">
        <v>0</v>
      </c>
      <c r="E94" s="39">
        <v>-67</v>
      </c>
      <c r="F94" s="39">
        <v>0</v>
      </c>
      <c r="G94" s="39">
        <f>F94-E94</f>
        <v>67</v>
      </c>
      <c r="H94" s="115">
        <f>(F94/E94)*100</f>
        <v>0</v>
      </c>
      <c r="I94" s="114"/>
    </row>
    <row r="95" spans="1:9" ht="19.5" customHeight="1">
      <c r="A95" s="44" t="s">
        <v>79</v>
      </c>
      <c r="B95" s="16">
        <v>1150</v>
      </c>
      <c r="C95" s="91">
        <f>SUM(C96:C97)</f>
        <v>238</v>
      </c>
      <c r="D95" s="91">
        <f>SUM(D96:D97)</f>
        <v>260.1</v>
      </c>
      <c r="E95" s="91">
        <f>SUM(E96:E97)</f>
        <v>147</v>
      </c>
      <c r="F95" s="91">
        <f>SUM(F96:F97)</f>
        <v>260.1</v>
      </c>
      <c r="G95" s="42">
        <f>F95-E95</f>
        <v>113.10000000000002</v>
      </c>
      <c r="H95" s="113">
        <f>(F95/E95)*100</f>
        <v>176.9387755102041</v>
      </c>
      <c r="I95" s="114"/>
    </row>
    <row r="96" spans="1:9" ht="19.5" customHeight="1">
      <c r="A96" s="44" t="s">
        <v>68</v>
      </c>
      <c r="B96" s="16">
        <v>1151</v>
      </c>
      <c r="C96" s="39">
        <v>0</v>
      </c>
      <c r="D96" s="39">
        <v>0</v>
      </c>
      <c r="E96" s="39">
        <v>0</v>
      </c>
      <c r="F96" s="39">
        <v>0</v>
      </c>
      <c r="G96" s="39">
        <f>F96-E96</f>
        <v>0</v>
      </c>
      <c r="H96" s="115" t="e">
        <f>(F96/E96)*100</f>
        <v>#DIV/0!</v>
      </c>
      <c r="I96" s="114"/>
    </row>
    <row r="97" spans="1:9" ht="19.5" customHeight="1">
      <c r="A97" s="44" t="s">
        <v>287</v>
      </c>
      <c r="B97" s="16">
        <v>1152</v>
      </c>
      <c r="C97" s="39">
        <f>C98+C99+C100+C101+C102</f>
        <v>238</v>
      </c>
      <c r="D97" s="39">
        <f>D98+D99+D100+D101+D102</f>
        <v>260.1</v>
      </c>
      <c r="E97" s="39">
        <f>E98+E99+E100+E101+E102</f>
        <v>147</v>
      </c>
      <c r="F97" s="39">
        <f>F98+F99+F100+F101+F102</f>
        <v>260.1</v>
      </c>
      <c r="G97" s="39">
        <f>F97-E97</f>
        <v>113.10000000000002</v>
      </c>
      <c r="H97" s="115">
        <f>(F97/E97)*100</f>
        <v>176.9387755102041</v>
      </c>
      <c r="I97" s="114"/>
    </row>
    <row r="98" spans="1:9" ht="19.5" customHeight="1">
      <c r="A98" s="44" t="s">
        <v>288</v>
      </c>
      <c r="B98" s="16"/>
      <c r="C98" s="39">
        <v>3</v>
      </c>
      <c r="D98" s="39">
        <f>F98</f>
        <v>16.7</v>
      </c>
      <c r="E98" s="39">
        <v>20</v>
      </c>
      <c r="F98" s="39">
        <v>16.7</v>
      </c>
      <c r="G98" s="39">
        <f>F98-E98</f>
        <v>-3.3000000000000007</v>
      </c>
      <c r="H98" s="115">
        <f>(F98/E98)*100</f>
        <v>83.5</v>
      </c>
      <c r="I98" s="114"/>
    </row>
    <row r="99" spans="1:9" ht="19.5" customHeight="1">
      <c r="A99" s="44" t="s">
        <v>289</v>
      </c>
      <c r="B99" s="16"/>
      <c r="C99" s="39">
        <v>67</v>
      </c>
      <c r="D99" s="39">
        <f>F99</f>
        <v>71</v>
      </c>
      <c r="E99" s="39">
        <v>50</v>
      </c>
      <c r="F99" s="39">
        <v>71</v>
      </c>
      <c r="G99" s="39">
        <f>F99-E99</f>
        <v>21</v>
      </c>
      <c r="H99" s="115">
        <f>(F99/E99)*100</f>
        <v>142</v>
      </c>
      <c r="I99" s="114"/>
    </row>
    <row r="100" spans="1:9" ht="19.5" customHeight="1">
      <c r="A100" s="44" t="s">
        <v>290</v>
      </c>
      <c r="B100" s="16"/>
      <c r="C100" s="39">
        <v>20</v>
      </c>
      <c r="D100" s="39">
        <f>F100</f>
        <v>22.3</v>
      </c>
      <c r="E100" s="39">
        <v>20</v>
      </c>
      <c r="F100" s="39">
        <v>22.3</v>
      </c>
      <c r="G100" s="39">
        <f>F100-E100</f>
        <v>2.3000000000000007</v>
      </c>
      <c r="H100" s="115">
        <f>(F100/E100)*100</f>
        <v>111.5</v>
      </c>
      <c r="I100" s="114"/>
    </row>
    <row r="101" spans="1:9" ht="19.5" customHeight="1">
      <c r="A101" s="44" t="s">
        <v>291</v>
      </c>
      <c r="B101" s="16"/>
      <c r="C101" s="39">
        <v>3</v>
      </c>
      <c r="D101" s="39">
        <f>F101</f>
        <v>14.8</v>
      </c>
      <c r="E101" s="39">
        <v>7</v>
      </c>
      <c r="F101" s="39">
        <v>14.8</v>
      </c>
      <c r="G101" s="39">
        <f>F101-E101</f>
        <v>7.800000000000001</v>
      </c>
      <c r="H101" s="115">
        <f>(F101/E101)*100</f>
        <v>211.42857142857144</v>
      </c>
      <c r="I101" s="114"/>
    </row>
    <row r="102" spans="1:9" ht="19.5" customHeight="1">
      <c r="A102" s="44" t="s">
        <v>271</v>
      </c>
      <c r="B102" s="16"/>
      <c r="C102" s="39">
        <v>145</v>
      </c>
      <c r="D102" s="39">
        <f>F102</f>
        <v>135.3</v>
      </c>
      <c r="E102" s="39">
        <v>50</v>
      </c>
      <c r="F102" s="39">
        <v>135.3</v>
      </c>
      <c r="G102" s="39">
        <f>F102-E102</f>
        <v>85.30000000000001</v>
      </c>
      <c r="H102" s="115">
        <f>(F102/E102)*100</f>
        <v>270.6</v>
      </c>
      <c r="I102" s="114"/>
    </row>
    <row r="103" spans="1:9" ht="19.5" customHeight="1">
      <c r="A103" s="44" t="s">
        <v>80</v>
      </c>
      <c r="B103" s="16">
        <v>1160</v>
      </c>
      <c r="C103" s="91">
        <f>SUM(C104:C105)</f>
        <v>-26</v>
      </c>
      <c r="D103" s="91">
        <f>SUM(D104:D105)</f>
        <v>-96</v>
      </c>
      <c r="E103" s="91">
        <f>SUM(E104:E105)</f>
        <v>-33</v>
      </c>
      <c r="F103" s="91">
        <f>SUM(F104:F105)</f>
        <v>-96</v>
      </c>
      <c r="G103" s="42">
        <f>F103-E103</f>
        <v>-63</v>
      </c>
      <c r="H103" s="113">
        <f>(F103/E103)*100</f>
        <v>290.90909090909093</v>
      </c>
      <c r="I103" s="114"/>
    </row>
    <row r="104" spans="1:9" ht="19.5" customHeight="1">
      <c r="A104" s="44" t="s">
        <v>68</v>
      </c>
      <c r="B104" s="16">
        <v>1161</v>
      </c>
      <c r="C104" s="39">
        <v>0</v>
      </c>
      <c r="D104" s="39">
        <v>0</v>
      </c>
      <c r="E104" s="39">
        <v>0</v>
      </c>
      <c r="F104" s="39">
        <v>0</v>
      </c>
      <c r="G104" s="42">
        <f>F104-E104</f>
        <v>0</v>
      </c>
      <c r="H104" s="115" t="e">
        <f>(F104/E104)*100</f>
        <v>#DIV/0!</v>
      </c>
      <c r="I104" s="114"/>
    </row>
    <row r="105" spans="1:9" ht="19.5" customHeight="1">
      <c r="A105" s="44" t="s">
        <v>292</v>
      </c>
      <c r="B105" s="16">
        <v>1162</v>
      </c>
      <c r="C105" s="42">
        <f>C106+C107</f>
        <v>-26</v>
      </c>
      <c r="D105" s="39">
        <v>-96</v>
      </c>
      <c r="E105" s="39">
        <f>E106+E107</f>
        <v>-33</v>
      </c>
      <c r="F105" s="39">
        <v>-96</v>
      </c>
      <c r="G105" s="39">
        <f>F105-E105</f>
        <v>-63</v>
      </c>
      <c r="H105" s="115">
        <f>(F105/E105)*100</f>
        <v>290.90909090909093</v>
      </c>
      <c r="I105" s="114"/>
    </row>
    <row r="106" spans="1:9" ht="19.5" customHeight="1">
      <c r="A106" s="44" t="s">
        <v>293</v>
      </c>
      <c r="B106" s="16"/>
      <c r="C106" s="39">
        <v>-22</v>
      </c>
      <c r="D106" s="39">
        <f>F106</f>
        <v>-20</v>
      </c>
      <c r="E106" s="39">
        <v>-21</v>
      </c>
      <c r="F106" s="39">
        <v>-20</v>
      </c>
      <c r="G106" s="39">
        <f>F106-E106</f>
        <v>1</v>
      </c>
      <c r="H106" s="115">
        <f>(F106/E106)*100</f>
        <v>95.23809523809523</v>
      </c>
      <c r="I106" s="114"/>
    </row>
    <row r="107" spans="1:9" ht="19.5" customHeight="1">
      <c r="A107" s="44" t="s">
        <v>271</v>
      </c>
      <c r="B107" s="16"/>
      <c r="C107" s="39">
        <v>-4</v>
      </c>
      <c r="D107" s="39">
        <f>F107</f>
        <v>-76</v>
      </c>
      <c r="E107" s="39">
        <v>-12</v>
      </c>
      <c r="F107" s="39">
        <v>-76</v>
      </c>
      <c r="G107" s="39">
        <f>F107-E107</f>
        <v>-64</v>
      </c>
      <c r="H107" s="115">
        <f>(F107/E107)*100</f>
        <v>633.3333333333333</v>
      </c>
      <c r="I107" s="114"/>
    </row>
    <row r="108" spans="1:9" s="33" customFormat="1" ht="19.5" customHeight="1">
      <c r="A108" s="46" t="s">
        <v>81</v>
      </c>
      <c r="B108" s="116">
        <v>1170</v>
      </c>
      <c r="C108" s="41">
        <f>SUM(C88,C89,C90,C91,C93,C95,C103)</f>
        <v>-568</v>
      </c>
      <c r="D108" s="41">
        <f>SUM(D88,D89,D90,D91,D93,D95,D103)</f>
        <v>-640.4000000000001</v>
      </c>
      <c r="E108" s="41">
        <f>SUM(E88,E89,E90,E91,E93,E95,E103)</f>
        <v>734.9135999999999</v>
      </c>
      <c r="F108" s="41">
        <f>SUM(F88,F89,F90,F91,F93,F95,F103)</f>
        <v>-640.4000000000001</v>
      </c>
      <c r="G108" s="39">
        <f>F108-E108</f>
        <v>-1375.3136</v>
      </c>
      <c r="H108" s="115">
        <f>(F108/E108)*100</f>
        <v>-87.13949503723978</v>
      </c>
      <c r="I108" s="117"/>
    </row>
    <row r="109" spans="1:9" ht="19.5" customHeight="1">
      <c r="A109" s="44" t="s">
        <v>82</v>
      </c>
      <c r="B109" s="29">
        <v>1180</v>
      </c>
      <c r="C109" s="39">
        <v>0</v>
      </c>
      <c r="D109" s="39">
        <v>0</v>
      </c>
      <c r="E109" s="39">
        <v>0</v>
      </c>
      <c r="F109" s="39">
        <v>0</v>
      </c>
      <c r="G109" s="39">
        <f>F109-E109</f>
        <v>0</v>
      </c>
      <c r="H109" s="115" t="e">
        <f>(F109/E109)*100</f>
        <v>#DIV/0!</v>
      </c>
      <c r="I109" s="114"/>
    </row>
    <row r="110" spans="1:9" ht="19.5" customHeight="1">
      <c r="A110" s="44" t="s">
        <v>83</v>
      </c>
      <c r="B110" s="29">
        <v>1181</v>
      </c>
      <c r="C110" s="39">
        <v>0</v>
      </c>
      <c r="D110" s="39">
        <v>0</v>
      </c>
      <c r="E110" s="39">
        <v>0</v>
      </c>
      <c r="F110" s="39">
        <v>0</v>
      </c>
      <c r="G110" s="39">
        <f>F110-E110</f>
        <v>0</v>
      </c>
      <c r="H110" s="115" t="e">
        <f>(F110/E110)*100</f>
        <v>#DIV/0!</v>
      </c>
      <c r="I110" s="114"/>
    </row>
    <row r="111" spans="1:9" ht="19.5" customHeight="1">
      <c r="A111" s="44" t="s">
        <v>84</v>
      </c>
      <c r="B111" s="16">
        <v>1190</v>
      </c>
      <c r="C111" s="39">
        <v>0</v>
      </c>
      <c r="D111" s="39">
        <v>0</v>
      </c>
      <c r="E111" s="39">
        <v>0</v>
      </c>
      <c r="F111" s="39">
        <v>0</v>
      </c>
      <c r="G111" s="39">
        <f>F111-E111</f>
        <v>0</v>
      </c>
      <c r="H111" s="115" t="e">
        <f>(F111/E111)*100</f>
        <v>#DIV/0!</v>
      </c>
      <c r="I111" s="114"/>
    </row>
    <row r="112" spans="1:9" ht="19.5" customHeight="1">
      <c r="A112" s="44" t="s">
        <v>85</v>
      </c>
      <c r="B112" s="16">
        <v>1191</v>
      </c>
      <c r="C112" s="39">
        <v>0</v>
      </c>
      <c r="D112" s="39">
        <v>0</v>
      </c>
      <c r="E112" s="39">
        <v>0</v>
      </c>
      <c r="F112" s="39">
        <v>0</v>
      </c>
      <c r="G112" s="39">
        <f>F112-E112</f>
        <v>0</v>
      </c>
      <c r="H112" s="115" t="e">
        <f>(F112/E112)*100</f>
        <v>#DIV/0!</v>
      </c>
      <c r="I112" s="114"/>
    </row>
    <row r="113" spans="1:9" s="33" customFormat="1" ht="19.5" customHeight="1">
      <c r="A113" s="46" t="s">
        <v>294</v>
      </c>
      <c r="B113" s="116">
        <v>1200</v>
      </c>
      <c r="C113" s="41">
        <f>SUM(C108,C109,C110,C111,C112)</f>
        <v>-568</v>
      </c>
      <c r="D113" s="41">
        <f>SUM(D108,D109,D110,D111,D112)</f>
        <v>-640.4000000000001</v>
      </c>
      <c r="E113" s="41">
        <f>SUM(E108,E109,E110,E111,E112)</f>
        <v>734.9135999999999</v>
      </c>
      <c r="F113" s="41">
        <f>SUM(F108,F109,F110,F111,F112)</f>
        <v>-640.4000000000001</v>
      </c>
      <c r="G113" s="42">
        <f>F113-E113</f>
        <v>-1375.3136</v>
      </c>
      <c r="H113" s="113">
        <f>(F113/E113)*100</f>
        <v>-87.13949503723978</v>
      </c>
      <c r="I113" s="117"/>
    </row>
    <row r="114" spans="1:9" ht="19.5" customHeight="1">
      <c r="A114" s="44" t="s">
        <v>295</v>
      </c>
      <c r="B114" s="16">
        <v>1201</v>
      </c>
      <c r="C114" s="39">
        <v>0</v>
      </c>
      <c r="D114" s="39">
        <v>0</v>
      </c>
      <c r="E114" s="39">
        <v>0</v>
      </c>
      <c r="F114" s="39">
        <v>0</v>
      </c>
      <c r="G114" s="42">
        <f>F114-E114</f>
        <v>0</v>
      </c>
      <c r="H114" s="115" t="e">
        <f>(F114/E114)*100</f>
        <v>#DIV/0!</v>
      </c>
      <c r="I114" s="114"/>
    </row>
    <row r="115" spans="1:9" ht="19.5" customHeight="1">
      <c r="A115" s="44" t="s">
        <v>296</v>
      </c>
      <c r="B115" s="16">
        <v>1202</v>
      </c>
      <c r="C115" s="39">
        <v>-568</v>
      </c>
      <c r="D115" s="39">
        <v>-640</v>
      </c>
      <c r="E115" s="39">
        <v>-504</v>
      </c>
      <c r="F115" s="39">
        <v>-640</v>
      </c>
      <c r="G115" s="39">
        <f>F115-E115</f>
        <v>-136</v>
      </c>
      <c r="H115" s="115">
        <f>(F115/E115)*100</f>
        <v>126.98412698412697</v>
      </c>
      <c r="I115" s="114"/>
    </row>
    <row r="116" spans="1:9" ht="19.5" customHeight="1">
      <c r="A116" s="46" t="s">
        <v>89</v>
      </c>
      <c r="B116" s="16">
        <v>1210</v>
      </c>
      <c r="C116" s="50">
        <f>SUM(C7,C70,C89,C91,C95,C110,C111)</f>
        <v>15027</v>
      </c>
      <c r="D116" s="50">
        <f>SUM(D7,D70,D89,D91,D95,D110,D111)</f>
        <v>18585.6</v>
      </c>
      <c r="E116" s="50">
        <f>SUM(E7,E70,E89,E91,E95,E110,E111)</f>
        <v>18537</v>
      </c>
      <c r="F116" s="50">
        <f>SUM(F7,F70,F89,F91,F95,F110,F111)</f>
        <v>18585.6</v>
      </c>
      <c r="G116" s="42">
        <f>F116-E116</f>
        <v>48.599999999998545</v>
      </c>
      <c r="H116" s="113">
        <f>(F116/E116)*100</f>
        <v>100.26217834601067</v>
      </c>
      <c r="I116" s="114"/>
    </row>
    <row r="117" spans="1:9" ht="19.5" customHeight="1">
      <c r="A117" s="46" t="s">
        <v>90</v>
      </c>
      <c r="B117" s="16">
        <v>1220</v>
      </c>
      <c r="C117" s="50">
        <f>SUM(C8,C26,C54,C77,C90,C93,C103,C109,C112)</f>
        <v>-15595</v>
      </c>
      <c r="D117" s="50">
        <f>SUM(D8,D26,D54,D77,D90,D93,D103,D109,D112)</f>
        <v>-19226</v>
      </c>
      <c r="E117" s="50">
        <f>SUM(E8,E26,E54,E77,E90,E93,E103,E109,E112)</f>
        <v>-17802.0864</v>
      </c>
      <c r="F117" s="50">
        <f>SUM(F8,F26,F54,F77,F90,F93,F103,F109,F112)</f>
        <v>-19226</v>
      </c>
      <c r="G117" s="42">
        <f>F117-E117</f>
        <v>-1423.9135999999999</v>
      </c>
      <c r="H117" s="113">
        <f>(F117/E117)*100</f>
        <v>107.9985770656635</v>
      </c>
      <c r="I117" s="114"/>
    </row>
    <row r="118" spans="1:9" ht="19.5" customHeight="1">
      <c r="A118" s="44" t="s">
        <v>91</v>
      </c>
      <c r="B118" s="16">
        <v>1230</v>
      </c>
      <c r="C118" s="39"/>
      <c r="D118" s="39"/>
      <c r="E118" s="39">
        <v>0</v>
      </c>
      <c r="F118" s="39"/>
      <c r="G118" s="39">
        <f>F118-E118</f>
        <v>0</v>
      </c>
      <c r="H118" s="115" t="e">
        <f>(F118/E118)*100</f>
        <v>#DIV/0!</v>
      </c>
      <c r="I118" s="114"/>
    </row>
    <row r="119" spans="1:9" ht="24.75" customHeight="1">
      <c r="A119" s="118" t="s">
        <v>297</v>
      </c>
      <c r="B119" s="118"/>
      <c r="C119" s="118"/>
      <c r="D119" s="118"/>
      <c r="E119" s="118"/>
      <c r="F119" s="118"/>
      <c r="G119" s="118"/>
      <c r="H119" s="118"/>
      <c r="I119" s="118"/>
    </row>
    <row r="120" spans="1:9" ht="19.5" customHeight="1">
      <c r="A120" s="44" t="s">
        <v>298</v>
      </c>
      <c r="B120" s="16">
        <v>1300</v>
      </c>
      <c r="C120" s="90">
        <f>C88</f>
        <v>-781</v>
      </c>
      <c r="D120" s="90">
        <f>D88</f>
        <v>-896.3000000000002</v>
      </c>
      <c r="E120" s="90">
        <f>E88</f>
        <v>683.9135999999999</v>
      </c>
      <c r="F120" s="90">
        <f>F88</f>
        <v>-896.3000000000002</v>
      </c>
      <c r="G120" s="39">
        <f>F120-E120</f>
        <v>-1580.2136</v>
      </c>
      <c r="H120" s="115">
        <f>(F120/E120)*100</f>
        <v>-131.05456595686945</v>
      </c>
      <c r="I120" s="114"/>
    </row>
    <row r="121" spans="1:9" ht="19.5" customHeight="1">
      <c r="A121" s="44" t="s">
        <v>299</v>
      </c>
      <c r="B121" s="16">
        <v>1301</v>
      </c>
      <c r="C121" s="90">
        <v>1972</v>
      </c>
      <c r="D121" s="90">
        <v>1999</v>
      </c>
      <c r="E121" s="90">
        <v>1790</v>
      </c>
      <c r="F121" s="90">
        <v>1999</v>
      </c>
      <c r="G121" s="39">
        <f>F121-E121</f>
        <v>209</v>
      </c>
      <c r="H121" s="115">
        <f>(F121/E121)*100</f>
        <v>111.67597765363129</v>
      </c>
      <c r="I121" s="114"/>
    </row>
    <row r="122" spans="1:9" ht="19.5" customHeight="1">
      <c r="A122" s="44" t="s">
        <v>300</v>
      </c>
      <c r="B122" s="16">
        <v>1302</v>
      </c>
      <c r="C122" s="90">
        <f>C71</f>
        <v>0</v>
      </c>
      <c r="D122" s="90">
        <f>D71</f>
        <v>0</v>
      </c>
      <c r="E122" s="90">
        <f>E71</f>
        <v>0</v>
      </c>
      <c r="F122" s="90">
        <f>F71</f>
        <v>0</v>
      </c>
      <c r="G122" s="39">
        <f>F122-E122</f>
        <v>0</v>
      </c>
      <c r="H122" s="115" t="e">
        <f>(F122/E122)*100</f>
        <v>#DIV/0!</v>
      </c>
      <c r="I122" s="114"/>
    </row>
    <row r="123" spans="1:9" ht="19.5" customHeight="1">
      <c r="A123" s="44" t="s">
        <v>301</v>
      </c>
      <c r="B123" s="16">
        <v>1303</v>
      </c>
      <c r="C123" s="90">
        <f>C78</f>
        <v>0</v>
      </c>
      <c r="D123" s="90">
        <f>D78</f>
        <v>0</v>
      </c>
      <c r="E123" s="90">
        <f>E78</f>
        <v>0</v>
      </c>
      <c r="F123" s="90">
        <f>F78</f>
        <v>0</v>
      </c>
      <c r="G123" s="39">
        <f>F123-E123</f>
        <v>0</v>
      </c>
      <c r="H123" s="115" t="e">
        <f>(F123/E123)*100</f>
        <v>#DIV/0!</v>
      </c>
      <c r="I123" s="114"/>
    </row>
    <row r="124" spans="1:9" ht="19.5" customHeight="1">
      <c r="A124" s="44" t="s">
        <v>302</v>
      </c>
      <c r="B124" s="16">
        <v>1304</v>
      </c>
      <c r="C124" s="90">
        <f>C72</f>
        <v>0</v>
      </c>
      <c r="D124" s="90">
        <f>D72</f>
        <v>0</v>
      </c>
      <c r="E124" s="90">
        <f>E72</f>
        <v>0</v>
      </c>
      <c r="F124" s="90">
        <f>F72</f>
        <v>0</v>
      </c>
      <c r="G124" s="39"/>
      <c r="H124" s="115" t="e">
        <f>(F124/E124)*100</f>
        <v>#DIV/0!</v>
      </c>
      <c r="I124" s="114"/>
    </row>
    <row r="125" spans="1:9" ht="19.5" customHeight="1">
      <c r="A125" s="44" t="s">
        <v>303</v>
      </c>
      <c r="B125" s="16">
        <v>1305</v>
      </c>
      <c r="C125" s="90">
        <f>C79</f>
        <v>0</v>
      </c>
      <c r="D125" s="90">
        <f>D79</f>
        <v>0</v>
      </c>
      <c r="E125" s="90">
        <f>E79</f>
        <v>0</v>
      </c>
      <c r="F125" s="90">
        <f>F79</f>
        <v>0</v>
      </c>
      <c r="G125" s="39">
        <f>F125-E125</f>
        <v>0</v>
      </c>
      <c r="H125" s="115" t="e">
        <f>(F125/E125)*100</f>
        <v>#DIV/0!</v>
      </c>
      <c r="I125" s="114"/>
    </row>
    <row r="126" spans="1:9" s="33" customFormat="1" ht="19.5" customHeight="1">
      <c r="A126" s="46" t="s">
        <v>73</v>
      </c>
      <c r="B126" s="116">
        <v>1310</v>
      </c>
      <c r="C126" s="119">
        <f>C120+C121-C122-C123-C124-C125</f>
        <v>1191</v>
      </c>
      <c r="D126" s="119">
        <f>D120+D121-D122-D123-D124-D125</f>
        <v>1102.6999999999998</v>
      </c>
      <c r="E126" s="119">
        <f>E120+E121-E122-E123-E124-E125</f>
        <v>2473.9136</v>
      </c>
      <c r="F126" s="119">
        <f>F120+F121-F122-F123-F124-F125</f>
        <v>1102.6999999999998</v>
      </c>
      <c r="G126" s="42">
        <f>F126-E126</f>
        <v>-1371.2136</v>
      </c>
      <c r="H126" s="113">
        <f>(F126/E126)*100</f>
        <v>44.573100693573124</v>
      </c>
      <c r="I126" s="117"/>
    </row>
    <row r="127" spans="1:9" s="33" customFormat="1" ht="19.5" customHeight="1">
      <c r="A127" s="46" t="s">
        <v>92</v>
      </c>
      <c r="B127" s="46"/>
      <c r="C127" s="46"/>
      <c r="D127" s="46"/>
      <c r="E127" s="46"/>
      <c r="F127" s="46"/>
      <c r="G127" s="46"/>
      <c r="H127" s="46"/>
      <c r="I127" s="46"/>
    </row>
    <row r="128" spans="1:9" s="33" customFormat="1" ht="19.5" customHeight="1">
      <c r="A128" s="44" t="s">
        <v>93</v>
      </c>
      <c r="B128" s="16">
        <v>1400</v>
      </c>
      <c r="C128" s="39">
        <f>C129+C130</f>
        <v>-6855</v>
      </c>
      <c r="D128" s="39">
        <f>D129+D130</f>
        <v>-7936</v>
      </c>
      <c r="E128" s="39">
        <f>E129+E130</f>
        <v>-8063.4764</v>
      </c>
      <c r="F128" s="39">
        <f>F129+F130</f>
        <v>-7936</v>
      </c>
      <c r="G128" s="39">
        <f>F128-E128</f>
        <v>127.47639999999956</v>
      </c>
      <c r="H128" s="115">
        <f>(F128/E128)*100</f>
        <v>98.4190888188127</v>
      </c>
      <c r="I128" s="114"/>
    </row>
    <row r="129" spans="1:9" s="33" customFormat="1" ht="19.5" customHeight="1">
      <c r="A129" s="44" t="s">
        <v>94</v>
      </c>
      <c r="B129" s="53">
        <v>1401</v>
      </c>
      <c r="C129" s="39">
        <f>C9+C49+C65</f>
        <v>-3903</v>
      </c>
      <c r="D129" s="39">
        <f>D9+D49+D65</f>
        <v>-4766</v>
      </c>
      <c r="E129" s="39">
        <f>E9+E49+E65</f>
        <v>-5497</v>
      </c>
      <c r="F129" s="39">
        <f>F9+F49+F65</f>
        <v>-4766</v>
      </c>
      <c r="G129" s="39">
        <f>F129-E129</f>
        <v>731</v>
      </c>
      <c r="H129" s="115">
        <f>(F129/E129)*100</f>
        <v>86.70183736583591</v>
      </c>
      <c r="I129" s="114"/>
    </row>
    <row r="130" spans="1:9" s="33" customFormat="1" ht="19.5" customHeight="1">
      <c r="A130" s="44" t="s">
        <v>95</v>
      </c>
      <c r="B130" s="53">
        <v>1402</v>
      </c>
      <c r="C130" s="39">
        <f>C10+C11+(-5)</f>
        <v>-2952</v>
      </c>
      <c r="D130" s="39">
        <f>D10+D11+(-25)</f>
        <v>-3170</v>
      </c>
      <c r="E130" s="39">
        <f>E10+E11+E55+(-24.39)</f>
        <v>-2566.4764</v>
      </c>
      <c r="F130" s="39">
        <f>F10+F11+(-25)</f>
        <v>-3170</v>
      </c>
      <c r="G130" s="39">
        <f>F130-E130</f>
        <v>-603.5236</v>
      </c>
      <c r="H130" s="115">
        <f>(F130/E130)*100</f>
        <v>123.5156497055652</v>
      </c>
      <c r="I130" s="114"/>
    </row>
    <row r="131" spans="1:9" s="33" customFormat="1" ht="19.5" customHeight="1">
      <c r="A131" s="44" t="s">
        <v>96</v>
      </c>
      <c r="B131" s="53">
        <v>1410</v>
      </c>
      <c r="C131" s="39">
        <f>C12+C34+C57</f>
        <v>-3997</v>
      </c>
      <c r="D131" s="39">
        <f>D12+D34+D57</f>
        <v>-5671</v>
      </c>
      <c r="E131" s="39">
        <f>E12+E34+E57</f>
        <v>-4919</v>
      </c>
      <c r="F131" s="39">
        <f>F12+F34+F57</f>
        <v>-5671</v>
      </c>
      <c r="G131" s="39">
        <f>F131-E131</f>
        <v>-752</v>
      </c>
      <c r="H131" s="115">
        <f>(F131/E131)*100</f>
        <v>115.28766009351494</v>
      </c>
      <c r="I131" s="114"/>
    </row>
    <row r="132" spans="1:9" s="33" customFormat="1" ht="19.5" customHeight="1">
      <c r="A132" s="44" t="s">
        <v>97</v>
      </c>
      <c r="B132" s="53">
        <v>1420</v>
      </c>
      <c r="C132" s="39">
        <f>C13+C35+C58</f>
        <v>-817</v>
      </c>
      <c r="D132" s="39">
        <f>D13+D35+D58</f>
        <v>-1173</v>
      </c>
      <c r="E132" s="39">
        <f>E13+E35+E58</f>
        <v>-1083</v>
      </c>
      <c r="F132" s="39">
        <f>F13+F35+F58</f>
        <v>-1173</v>
      </c>
      <c r="G132" s="39">
        <f>F132-E132</f>
        <v>-90</v>
      </c>
      <c r="H132" s="115">
        <f>(F132/E132)*100</f>
        <v>108.31024930747924</v>
      </c>
      <c r="I132" s="114"/>
    </row>
    <row r="133" spans="1:9" s="33" customFormat="1" ht="19.5" customHeight="1">
      <c r="A133" s="44" t="s">
        <v>98</v>
      </c>
      <c r="B133" s="53">
        <v>1430</v>
      </c>
      <c r="C133" s="39">
        <f>C15+C36+C59</f>
        <v>-1972</v>
      </c>
      <c r="D133" s="39">
        <f>D15+D36+D59</f>
        <v>-1999</v>
      </c>
      <c r="E133" s="39">
        <f>E15+E36+E59</f>
        <v>-1926</v>
      </c>
      <c r="F133" s="39">
        <f>F15+F36+F59</f>
        <v>-1999</v>
      </c>
      <c r="G133" s="39">
        <f>F133-E133</f>
        <v>-73</v>
      </c>
      <c r="H133" s="115">
        <f>(F133/E133)*100</f>
        <v>103.7902388369678</v>
      </c>
      <c r="I133" s="114"/>
    </row>
    <row r="134" spans="1:9" s="33" customFormat="1" ht="19.5" customHeight="1">
      <c r="A134" s="44" t="s">
        <v>99</v>
      </c>
      <c r="B134" s="53">
        <v>1440</v>
      </c>
      <c r="C134" s="39">
        <f>C117-C128-C131-C132-C133</f>
        <v>-1954</v>
      </c>
      <c r="D134" s="39">
        <f>D117-D128-D131-D132-D133</f>
        <v>-2447</v>
      </c>
      <c r="E134" s="39">
        <f>E117-E128-E131-E132-E133</f>
        <v>-1810.6100000000006</v>
      </c>
      <c r="F134" s="39">
        <f>F117-F128-F131-F132-F133</f>
        <v>-2447</v>
      </c>
      <c r="G134" s="39">
        <f>F134-E134</f>
        <v>-636.3899999999994</v>
      </c>
      <c r="H134" s="115">
        <f>(F134/E134)*100</f>
        <v>135.1478231093388</v>
      </c>
      <c r="I134" s="114"/>
    </row>
    <row r="135" spans="1:9" s="33" customFormat="1" ht="12.75">
      <c r="A135" s="46" t="s">
        <v>100</v>
      </c>
      <c r="B135" s="120">
        <v>1450</v>
      </c>
      <c r="C135" s="91">
        <f>SUM(C128,C131:C134)</f>
        <v>-15595</v>
      </c>
      <c r="D135" s="91">
        <f>SUM(D128,D131:D134)</f>
        <v>-19226</v>
      </c>
      <c r="E135" s="91">
        <f>SUM(E128,E131:E134)</f>
        <v>-17802.0864</v>
      </c>
      <c r="F135" s="91">
        <f>SUM(F128,F131:F134)</f>
        <v>-19226</v>
      </c>
      <c r="G135" s="42">
        <f>F135-E135</f>
        <v>-1423.9135999999999</v>
      </c>
      <c r="H135" s="113">
        <f>(F135/E135)*100</f>
        <v>107.9985770656635</v>
      </c>
      <c r="I135" s="117"/>
    </row>
    <row r="136" spans="1:9" s="33" customFormat="1" ht="12.75">
      <c r="A136" s="121"/>
      <c r="B136" s="122"/>
      <c r="C136" s="122"/>
      <c r="D136" s="122"/>
      <c r="E136" s="122"/>
      <c r="F136" s="122"/>
      <c r="G136" s="122"/>
      <c r="H136" s="122"/>
      <c r="I136" s="122"/>
    </row>
    <row r="137" spans="1:9" s="33" customFormat="1" ht="12.75">
      <c r="A137" s="121"/>
      <c r="B137" s="122"/>
      <c r="C137" s="122"/>
      <c r="D137" s="122"/>
      <c r="E137" s="122"/>
      <c r="F137" s="122"/>
      <c r="G137" s="122"/>
      <c r="H137" s="122"/>
      <c r="I137" s="122"/>
    </row>
    <row r="138" ht="12.75">
      <c r="A138" s="99"/>
    </row>
    <row r="139" spans="1:6" s="1" customFormat="1" ht="27.75" customHeight="1">
      <c r="A139" s="99" t="s">
        <v>304</v>
      </c>
      <c r="B139" s="2"/>
      <c r="C139" s="123" t="s">
        <v>206</v>
      </c>
      <c r="D139" s="123"/>
      <c r="E139" s="124"/>
      <c r="F139" s="1" t="s">
        <v>305</v>
      </c>
    </row>
    <row r="140" spans="1:8" s="108" customFormat="1" ht="18.75" customHeight="1">
      <c r="A140" s="8" t="s">
        <v>306</v>
      </c>
      <c r="B140" s="1"/>
      <c r="C140" s="8" t="s">
        <v>307</v>
      </c>
      <c r="D140" s="8"/>
      <c r="E140" s="1"/>
      <c r="F140" s="2" t="s">
        <v>210</v>
      </c>
      <c r="G140" s="2"/>
      <c r="H140" s="2"/>
    </row>
    <row r="141" ht="12.75">
      <c r="A141" s="99"/>
    </row>
    <row r="142" ht="12.75">
      <c r="A142" s="99"/>
    </row>
    <row r="143" ht="12.75">
      <c r="A143" s="99"/>
    </row>
    <row r="144" ht="12.75">
      <c r="A144" s="99"/>
    </row>
    <row r="145" ht="12.75">
      <c r="A145" s="99"/>
    </row>
    <row r="146" ht="12.75">
      <c r="A146" s="99"/>
    </row>
    <row r="147" ht="12.75">
      <c r="A147" s="99"/>
    </row>
    <row r="148" ht="12.75">
      <c r="A148" s="99"/>
    </row>
    <row r="149" ht="12.75">
      <c r="A149" s="99"/>
    </row>
    <row r="150" ht="12.75">
      <c r="A150" s="99"/>
    </row>
    <row r="151" ht="12.75">
      <c r="A151" s="99"/>
    </row>
    <row r="152" ht="12.75">
      <c r="A152" s="99"/>
    </row>
    <row r="153" ht="12.75">
      <c r="A153" s="99"/>
    </row>
    <row r="154" ht="12.75">
      <c r="A154" s="99"/>
    </row>
    <row r="155" ht="12.75">
      <c r="A155" s="99"/>
    </row>
    <row r="156" ht="12.75">
      <c r="A156" s="99"/>
    </row>
    <row r="157" ht="12.75">
      <c r="A157" s="99"/>
    </row>
    <row r="158" ht="12.75">
      <c r="A158" s="99"/>
    </row>
    <row r="159" ht="12.75">
      <c r="A159" s="99"/>
    </row>
    <row r="160" ht="12.75">
      <c r="A160" s="99"/>
    </row>
    <row r="161" ht="12.75">
      <c r="A161" s="99"/>
    </row>
    <row r="162" ht="12.75">
      <c r="A162" s="99"/>
    </row>
    <row r="163" ht="12.75">
      <c r="A163" s="99"/>
    </row>
    <row r="164" ht="12.75">
      <c r="A164" s="99"/>
    </row>
    <row r="165" ht="12.75">
      <c r="A165" s="99"/>
    </row>
    <row r="166" ht="12.75">
      <c r="A166" s="99"/>
    </row>
    <row r="167" ht="12.75">
      <c r="A167" s="99"/>
    </row>
    <row r="168" ht="12.75">
      <c r="A168" s="99"/>
    </row>
    <row r="169" ht="12.75">
      <c r="A169" s="99"/>
    </row>
    <row r="170" ht="12.75">
      <c r="A170" s="99"/>
    </row>
    <row r="171" ht="12.75">
      <c r="A171" s="99"/>
    </row>
    <row r="172" ht="12.75">
      <c r="A172" s="99"/>
    </row>
    <row r="173" ht="12.75">
      <c r="A173" s="99"/>
    </row>
    <row r="174" ht="12.75">
      <c r="A174" s="99"/>
    </row>
    <row r="175" ht="12.75">
      <c r="A175" s="99"/>
    </row>
    <row r="176" ht="12.75">
      <c r="A176" s="99"/>
    </row>
    <row r="177" ht="12.75">
      <c r="A177" s="99"/>
    </row>
    <row r="178" ht="12.75">
      <c r="A178" s="99"/>
    </row>
    <row r="179" ht="12.75">
      <c r="A179" s="99"/>
    </row>
    <row r="180" ht="12.75">
      <c r="A180" s="99"/>
    </row>
    <row r="181" ht="12.75">
      <c r="A181" s="99"/>
    </row>
    <row r="182" ht="12.75">
      <c r="A182" s="99"/>
    </row>
    <row r="183" ht="12.75">
      <c r="A183" s="99"/>
    </row>
    <row r="184" ht="12.75">
      <c r="A184" s="99"/>
    </row>
    <row r="185" ht="12.75">
      <c r="A185" s="99"/>
    </row>
    <row r="186" ht="12.75">
      <c r="A186" s="99"/>
    </row>
    <row r="187" ht="12.75">
      <c r="A187" s="99"/>
    </row>
    <row r="188" ht="12.75">
      <c r="A188" s="99"/>
    </row>
    <row r="189" ht="12.75">
      <c r="A189" s="99"/>
    </row>
    <row r="190" ht="12.75">
      <c r="A190" s="99"/>
    </row>
    <row r="191" ht="12.75">
      <c r="A191" s="99"/>
    </row>
    <row r="192" ht="12.75">
      <c r="A192" s="99"/>
    </row>
    <row r="193" ht="12.75">
      <c r="A193" s="99"/>
    </row>
    <row r="194" ht="12.75">
      <c r="A194" s="99"/>
    </row>
    <row r="195" ht="12.75">
      <c r="A195" s="99"/>
    </row>
    <row r="196" ht="12.75">
      <c r="A196" s="99"/>
    </row>
    <row r="197" ht="12.75">
      <c r="A197" s="99"/>
    </row>
    <row r="198" ht="12.75">
      <c r="A198" s="99"/>
    </row>
    <row r="199" ht="12.75">
      <c r="A199" s="125"/>
    </row>
    <row r="200" ht="12.75">
      <c r="A200" s="125"/>
    </row>
    <row r="201" ht="12.75">
      <c r="A201" s="125"/>
    </row>
    <row r="202" ht="12.75">
      <c r="A202" s="125"/>
    </row>
    <row r="203" ht="12.75">
      <c r="A203" s="125"/>
    </row>
    <row r="204" ht="12.75">
      <c r="A204" s="125"/>
    </row>
    <row r="205" ht="12.75">
      <c r="A205" s="125"/>
    </row>
    <row r="206" ht="12.75">
      <c r="A206" s="125"/>
    </row>
    <row r="207" ht="12.75">
      <c r="A207" s="125"/>
    </row>
    <row r="208" ht="12.75">
      <c r="A208" s="125"/>
    </row>
    <row r="209" ht="12.75">
      <c r="A209" s="125"/>
    </row>
    <row r="210" ht="12.75">
      <c r="A210" s="125"/>
    </row>
    <row r="211" ht="12.75">
      <c r="A211" s="125"/>
    </row>
    <row r="212" ht="12.75">
      <c r="A212" s="125"/>
    </row>
    <row r="213" ht="12.75">
      <c r="A213" s="125"/>
    </row>
    <row r="214" ht="12.75">
      <c r="A214" s="125"/>
    </row>
    <row r="215" ht="12.75">
      <c r="A215" s="125"/>
    </row>
    <row r="216" ht="12.75">
      <c r="A216" s="125"/>
    </row>
    <row r="217" ht="12.75">
      <c r="A217" s="125"/>
    </row>
    <row r="218" ht="12.75">
      <c r="A218" s="125"/>
    </row>
    <row r="219" ht="12.75">
      <c r="A219" s="125"/>
    </row>
    <row r="220" ht="12.75">
      <c r="A220" s="125"/>
    </row>
    <row r="221" ht="12.75">
      <c r="A221" s="125"/>
    </row>
    <row r="222" ht="12.75">
      <c r="A222" s="125"/>
    </row>
    <row r="223" ht="12.75">
      <c r="A223" s="125"/>
    </row>
    <row r="224" ht="12.75">
      <c r="A224" s="125"/>
    </row>
    <row r="225" ht="12.75">
      <c r="A225" s="125"/>
    </row>
    <row r="226" ht="12.75">
      <c r="A226" s="125"/>
    </row>
    <row r="227" ht="12.75">
      <c r="A227" s="125"/>
    </row>
    <row r="228" ht="12.75">
      <c r="A228" s="125"/>
    </row>
    <row r="229" ht="12.75">
      <c r="A229" s="125"/>
    </row>
    <row r="230" ht="12.75">
      <c r="A230" s="125"/>
    </row>
    <row r="231" ht="12.75">
      <c r="A231" s="125"/>
    </row>
    <row r="232" ht="12.75">
      <c r="A232" s="125"/>
    </row>
    <row r="233" ht="12.75">
      <c r="A233" s="125"/>
    </row>
    <row r="234" ht="12.75">
      <c r="A234" s="125"/>
    </row>
    <row r="235" ht="12.75">
      <c r="A235" s="125"/>
    </row>
    <row r="236" ht="12.75">
      <c r="A236" s="125"/>
    </row>
    <row r="237" ht="12.75">
      <c r="A237" s="125"/>
    </row>
    <row r="238" ht="12.75">
      <c r="A238" s="125"/>
    </row>
    <row r="239" ht="12.75">
      <c r="A239" s="125"/>
    </row>
    <row r="240" ht="12.75">
      <c r="A240" s="125"/>
    </row>
    <row r="241" ht="12.75">
      <c r="A241" s="125"/>
    </row>
    <row r="242" ht="12.75">
      <c r="A242" s="125"/>
    </row>
    <row r="243" ht="12.75">
      <c r="A243" s="125"/>
    </row>
    <row r="244" ht="12.75">
      <c r="A244" s="125"/>
    </row>
    <row r="245" ht="12.75">
      <c r="A245" s="125"/>
    </row>
    <row r="246" ht="12.75">
      <c r="A246" s="125"/>
    </row>
    <row r="247" ht="12.75">
      <c r="A247" s="125"/>
    </row>
    <row r="248" ht="12.75">
      <c r="A248" s="125"/>
    </row>
    <row r="249" ht="12.75">
      <c r="A249" s="125"/>
    </row>
    <row r="250" ht="12.75">
      <c r="A250" s="125"/>
    </row>
    <row r="251" ht="12.75">
      <c r="A251" s="125"/>
    </row>
    <row r="252" ht="12.75">
      <c r="A252" s="125"/>
    </row>
    <row r="253" ht="12.75">
      <c r="A253" s="125"/>
    </row>
    <row r="254" ht="12.75">
      <c r="A254" s="125"/>
    </row>
    <row r="255" ht="12.75">
      <c r="A255" s="125"/>
    </row>
    <row r="256" ht="12.75">
      <c r="A256" s="125"/>
    </row>
    <row r="257" ht="12.75">
      <c r="A257" s="125"/>
    </row>
    <row r="258" ht="12.75">
      <c r="A258" s="125"/>
    </row>
    <row r="259" ht="12.75">
      <c r="A259" s="125"/>
    </row>
    <row r="260" ht="12.75">
      <c r="A260" s="125"/>
    </row>
    <row r="261" ht="12.75">
      <c r="A261" s="125"/>
    </row>
    <row r="262" ht="12.75">
      <c r="A262" s="125"/>
    </row>
    <row r="263" ht="12.75">
      <c r="A263" s="125"/>
    </row>
    <row r="264" ht="12.75">
      <c r="A264" s="125"/>
    </row>
    <row r="265" ht="12.75">
      <c r="A265" s="125"/>
    </row>
    <row r="266" ht="12.75">
      <c r="A266" s="125"/>
    </row>
    <row r="267" ht="12.75">
      <c r="A267" s="125"/>
    </row>
    <row r="268" ht="12.75">
      <c r="A268" s="125"/>
    </row>
  </sheetData>
  <sheetProtection selectLockedCells="1" selectUnlockedCells="1"/>
  <mergeCells count="12">
    <mergeCell ref="A1:I1"/>
    <mergeCell ref="A3:A4"/>
    <mergeCell ref="B3:B4"/>
    <mergeCell ref="C3:D3"/>
    <mergeCell ref="E3:I3"/>
    <mergeCell ref="A6:I6"/>
    <mergeCell ref="A119:I119"/>
    <mergeCell ref="A127:I127"/>
    <mergeCell ref="C139:D139"/>
    <mergeCell ref="F139:H139"/>
    <mergeCell ref="C140:D140"/>
    <mergeCell ref="F140:H140"/>
  </mergeCells>
  <printOptions/>
  <pageMargins left="0.6298611111111111" right="0.39375" top="0.7868055555555555" bottom="0.7875" header="0.19652777777777777" footer="0.5118055555555555"/>
  <pageSetup horizontalDpi="300" verticalDpi="300" orientation="landscape" paperSize="9" scale="38"/>
  <headerFooter alignWithMargins="0">
    <oddHeader>&amp;C&amp;"Times New Roman,Обычный"&amp;14 5&amp;R&amp;"Times New Roman,Обычный"&amp;14Продовження додатка  3
Таблиця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J178"/>
  <sheetViews>
    <sheetView zoomScale="75" zoomScaleNormal="75" zoomScaleSheetLayoutView="75" workbookViewId="0" topLeftCell="D1">
      <pane ySplit="4" topLeftCell="A5" activePane="bottomLeft" state="frozen"/>
      <selection pane="topLeft" activeCell="D1" sqref="D1"/>
      <selection pane="bottomLeft" activeCell="B13" sqref="B13"/>
    </sheetView>
  </sheetViews>
  <sheetFormatPr defaultColWidth="9.00390625" defaultRowHeight="12.75"/>
  <cols>
    <col min="1" max="1" width="86.875" style="126" customWidth="1"/>
    <col min="2" max="2" width="54.375" style="127" customWidth="1"/>
    <col min="3" max="7" width="18.75390625" style="127" customWidth="1"/>
    <col min="8" max="8" width="15.00390625" style="127" customWidth="1"/>
    <col min="9" max="9" width="10.00390625" style="126" customWidth="1"/>
    <col min="10" max="10" width="9.625" style="126" customWidth="1"/>
    <col min="11" max="16384" width="9.125" style="126" customWidth="1"/>
  </cols>
  <sheetData>
    <row r="1" spans="1:8" ht="12.75">
      <c r="A1" s="128" t="s">
        <v>101</v>
      </c>
      <c r="B1" s="128"/>
      <c r="C1" s="128"/>
      <c r="D1" s="128"/>
      <c r="E1" s="128"/>
      <c r="F1" s="128"/>
      <c r="G1" s="128"/>
      <c r="H1" s="128"/>
    </row>
    <row r="2" spans="1:8" ht="12.75">
      <c r="A2" s="128"/>
      <c r="B2" s="128"/>
      <c r="C2" s="128"/>
      <c r="D2" s="128"/>
      <c r="E2" s="128"/>
      <c r="F2" s="128"/>
      <c r="G2" s="128"/>
      <c r="H2" s="128"/>
    </row>
    <row r="3" spans="1:8" ht="38.25" customHeight="1">
      <c r="A3" s="30" t="s">
        <v>46</v>
      </c>
      <c r="B3" s="129" t="s">
        <v>47</v>
      </c>
      <c r="C3" s="29" t="s">
        <v>211</v>
      </c>
      <c r="D3" s="29"/>
      <c r="E3" s="30" t="s">
        <v>49</v>
      </c>
      <c r="F3" s="30"/>
      <c r="G3" s="30"/>
      <c r="H3" s="30"/>
    </row>
    <row r="4" spans="1:8" ht="39" customHeight="1">
      <c r="A4" s="30"/>
      <c r="B4" s="129"/>
      <c r="C4" s="29" t="s">
        <v>50</v>
      </c>
      <c r="D4" s="29" t="s">
        <v>51</v>
      </c>
      <c r="E4" s="29" t="s">
        <v>52</v>
      </c>
      <c r="F4" s="29" t="s">
        <v>53</v>
      </c>
      <c r="G4" s="31" t="s">
        <v>54</v>
      </c>
      <c r="H4" s="31" t="s">
        <v>55</v>
      </c>
    </row>
    <row r="5" spans="1:8" ht="12.75">
      <c r="A5" s="30">
        <v>1</v>
      </c>
      <c r="B5" s="129">
        <v>2</v>
      </c>
      <c r="C5" s="30">
        <v>3</v>
      </c>
      <c r="D5" s="129">
        <v>4</v>
      </c>
      <c r="E5" s="30">
        <v>5</v>
      </c>
      <c r="F5" s="129">
        <v>6</v>
      </c>
      <c r="G5" s="30">
        <v>7</v>
      </c>
      <c r="H5" s="129">
        <v>8</v>
      </c>
    </row>
    <row r="6" spans="1:8" ht="24.75" customHeight="1">
      <c r="A6" s="61" t="s">
        <v>102</v>
      </c>
      <c r="B6" s="61"/>
      <c r="C6" s="61"/>
      <c r="D6" s="61"/>
      <c r="E6" s="61"/>
      <c r="F6" s="61"/>
      <c r="G6" s="61"/>
      <c r="H6" s="61"/>
    </row>
    <row r="7" spans="1:8" ht="42.75" customHeight="1">
      <c r="A7" s="57" t="s">
        <v>103</v>
      </c>
      <c r="B7" s="16">
        <v>2000</v>
      </c>
      <c r="C7" s="39">
        <v>-13230</v>
      </c>
      <c r="D7" s="39">
        <f>F7</f>
        <v>-11038</v>
      </c>
      <c r="E7" s="39">
        <v>-2988</v>
      </c>
      <c r="F7" s="39">
        <v>-11038</v>
      </c>
      <c r="G7" s="39">
        <f>F7-E7</f>
        <v>-8050</v>
      </c>
      <c r="H7" s="115">
        <f>(F7/E7)*100</f>
        <v>369.4109772423026</v>
      </c>
    </row>
    <row r="8" spans="1:8" ht="38.25" customHeight="1">
      <c r="A8" s="130" t="s">
        <v>104</v>
      </c>
      <c r="B8" s="16">
        <v>2010</v>
      </c>
      <c r="C8" s="90">
        <f>SUM(C9:C10)</f>
        <v>0</v>
      </c>
      <c r="D8" s="90">
        <f>SUM(D9:D10)</f>
        <v>0</v>
      </c>
      <c r="E8" s="90">
        <f>SUM(E9:E10)</f>
        <v>0</v>
      </c>
      <c r="F8" s="90">
        <f>SUM(F9:F10)</f>
        <v>0</v>
      </c>
      <c r="G8" s="39">
        <f>F8-E8</f>
        <v>0</v>
      </c>
      <c r="H8" s="115" t="e">
        <f>(F8/E8)*100</f>
        <v>#DIV/0!</v>
      </c>
    </row>
    <row r="9" spans="1:8" ht="42.75" customHeight="1">
      <c r="A9" s="44" t="s">
        <v>105</v>
      </c>
      <c r="B9" s="16">
        <v>2011</v>
      </c>
      <c r="C9" s="39">
        <v>0</v>
      </c>
      <c r="D9" s="39">
        <v>0</v>
      </c>
      <c r="E9" s="39">
        <v>0</v>
      </c>
      <c r="F9" s="39">
        <v>0</v>
      </c>
      <c r="G9" s="39">
        <f>F9-E9</f>
        <v>0</v>
      </c>
      <c r="H9" s="115" t="e">
        <f>(F9/E9)*100</f>
        <v>#DIV/0!</v>
      </c>
    </row>
    <row r="10" spans="1:8" ht="42.75" customHeight="1">
      <c r="A10" s="44" t="s">
        <v>106</v>
      </c>
      <c r="B10" s="16">
        <v>2012</v>
      </c>
      <c r="C10" s="39">
        <v>0</v>
      </c>
      <c r="D10" s="39">
        <v>0</v>
      </c>
      <c r="E10" s="39">
        <v>0</v>
      </c>
      <c r="F10" s="39">
        <v>0</v>
      </c>
      <c r="G10" s="39">
        <f>F10-E10</f>
        <v>0</v>
      </c>
      <c r="H10" s="115" t="e">
        <f>(F10/E10)*100</f>
        <v>#DIV/0!</v>
      </c>
    </row>
    <row r="11" spans="1:8" ht="19.5" customHeight="1">
      <c r="A11" s="44" t="s">
        <v>107</v>
      </c>
      <c r="B11" s="16" t="s">
        <v>108</v>
      </c>
      <c r="C11" s="39">
        <v>0</v>
      </c>
      <c r="D11" s="39">
        <v>0</v>
      </c>
      <c r="E11" s="39">
        <v>0</v>
      </c>
      <c r="F11" s="39">
        <v>0</v>
      </c>
      <c r="G11" s="39">
        <f>F11-E11</f>
        <v>0</v>
      </c>
      <c r="H11" s="115" t="e">
        <f>(F11/E11)*100</f>
        <v>#DIV/0!</v>
      </c>
    </row>
    <row r="12" spans="1:8" ht="19.5" customHeight="1">
      <c r="A12" s="44" t="s">
        <v>109</v>
      </c>
      <c r="B12" s="16">
        <v>2020</v>
      </c>
      <c r="C12" s="39">
        <v>0</v>
      </c>
      <c r="D12" s="39">
        <v>0</v>
      </c>
      <c r="E12" s="39">
        <v>0</v>
      </c>
      <c r="F12" s="39">
        <v>0</v>
      </c>
      <c r="G12" s="39">
        <f>F12-E12</f>
        <v>0</v>
      </c>
      <c r="H12" s="115" t="e">
        <f>(F12/E12)*100</f>
        <v>#DIV/0!</v>
      </c>
    </row>
    <row r="13" spans="1:8" s="131" customFormat="1" ht="19.5" customHeight="1">
      <c r="A13" s="57" t="s">
        <v>110</v>
      </c>
      <c r="B13" s="16">
        <v>2030</v>
      </c>
      <c r="C13" s="39">
        <v>0</v>
      </c>
      <c r="D13" s="39">
        <v>0</v>
      </c>
      <c r="E13" s="39">
        <v>0</v>
      </c>
      <c r="F13" s="39">
        <v>0</v>
      </c>
      <c r="G13" s="39">
        <f>F13-E13</f>
        <v>0</v>
      </c>
      <c r="H13" s="115" t="e">
        <f>(F13/E13)*100</f>
        <v>#DIV/0!</v>
      </c>
    </row>
    <row r="14" spans="1:8" ht="19.5" customHeight="1">
      <c r="A14" s="57" t="s">
        <v>308</v>
      </c>
      <c r="B14" s="16">
        <v>2031</v>
      </c>
      <c r="C14" s="39">
        <v>0</v>
      </c>
      <c r="D14" s="39">
        <v>0</v>
      </c>
      <c r="E14" s="39">
        <v>0</v>
      </c>
      <c r="F14" s="39">
        <v>0</v>
      </c>
      <c r="G14" s="39">
        <f>F14-E14</f>
        <v>0</v>
      </c>
      <c r="H14" s="115" t="e">
        <f>(F14/E14)*100</f>
        <v>#DIV/0!</v>
      </c>
    </row>
    <row r="15" spans="1:8" ht="19.5" customHeight="1">
      <c r="A15" s="57" t="s">
        <v>111</v>
      </c>
      <c r="B15" s="16">
        <v>2040</v>
      </c>
      <c r="C15" s="39">
        <v>0</v>
      </c>
      <c r="D15" s="39">
        <v>0</v>
      </c>
      <c r="E15" s="39">
        <v>0</v>
      </c>
      <c r="F15" s="39">
        <v>0</v>
      </c>
      <c r="G15" s="39">
        <f>F15-E15</f>
        <v>0</v>
      </c>
      <c r="H15" s="115" t="e">
        <f>(F15/E15)*100</f>
        <v>#DIV/0!</v>
      </c>
    </row>
    <row r="16" spans="1:8" ht="19.5" customHeight="1">
      <c r="A16" s="57" t="s">
        <v>309</v>
      </c>
      <c r="B16" s="16">
        <v>2050</v>
      </c>
      <c r="C16" s="39">
        <v>0</v>
      </c>
      <c r="D16" s="39">
        <v>0</v>
      </c>
      <c r="E16" s="39">
        <v>0</v>
      </c>
      <c r="F16" s="39">
        <v>0</v>
      </c>
      <c r="G16" s="39">
        <f>F16-E16</f>
        <v>0</v>
      </c>
      <c r="H16" s="115" t="e">
        <f>(F16/E16)*100</f>
        <v>#DIV/0!</v>
      </c>
    </row>
    <row r="17" spans="1:8" ht="19.5" customHeight="1">
      <c r="A17" s="57" t="s">
        <v>310</v>
      </c>
      <c r="B17" s="16">
        <v>2060</v>
      </c>
      <c r="C17" s="39">
        <v>0</v>
      </c>
      <c r="D17" s="39">
        <v>0</v>
      </c>
      <c r="E17" s="39">
        <v>0</v>
      </c>
      <c r="F17" s="39">
        <v>0</v>
      </c>
      <c r="G17" s="39">
        <f>F17-E17</f>
        <v>0</v>
      </c>
      <c r="H17" s="115" t="e">
        <f>(F17/E17)*100</f>
        <v>#DIV/0!</v>
      </c>
    </row>
    <row r="18" spans="1:8" ht="42.75" customHeight="1">
      <c r="A18" s="57" t="s">
        <v>114</v>
      </c>
      <c r="B18" s="16">
        <v>2070</v>
      </c>
      <c r="C18" s="60">
        <f>SUM(C7,C8,C12,C13,C15,C16,C17)+'I. Фін результат'!C113</f>
        <v>-13798</v>
      </c>
      <c r="D18" s="60">
        <f>SUM(D7,D8,D12,D13,D15,D16,D17)+'I. Фін результат'!D113</f>
        <v>-11678.4</v>
      </c>
      <c r="E18" s="60">
        <f>SUM(E7,E8,E12,E13,E15,E16,E17)+'I. Фін результат'!E113</f>
        <v>-2253.0864</v>
      </c>
      <c r="F18" s="60">
        <f>SUM(F7,F8,F12,F13,F15,F16,F17)+'I. Фін результат'!F113</f>
        <v>-11678.4</v>
      </c>
      <c r="G18" s="39">
        <f>F18-E18</f>
        <v>-9425.3136</v>
      </c>
      <c r="H18" s="115">
        <f>(F18/E18)*100</f>
        <v>518.3289908456239</v>
      </c>
    </row>
    <row r="19" spans="1:8" ht="24.75" customHeight="1">
      <c r="A19" s="61" t="s">
        <v>115</v>
      </c>
      <c r="B19" s="61"/>
      <c r="C19" s="61"/>
      <c r="D19" s="61"/>
      <c r="E19" s="61"/>
      <c r="F19" s="61"/>
      <c r="G19" s="61"/>
      <c r="H19" s="61"/>
    </row>
    <row r="20" spans="1:8" ht="12.75">
      <c r="A20" s="61" t="s">
        <v>116</v>
      </c>
      <c r="B20" s="116">
        <v>2110</v>
      </c>
      <c r="C20" s="41">
        <f>SUM(C21:C29)</f>
        <v>2292</v>
      </c>
      <c r="D20" s="41">
        <f>SUM(D21:D29)</f>
        <v>1968.5</v>
      </c>
      <c r="E20" s="41">
        <f>SUM(E21:E29)</f>
        <v>1834</v>
      </c>
      <c r="F20" s="41">
        <f>SUM(F21:F29)</f>
        <v>1968.5</v>
      </c>
      <c r="G20" s="42">
        <f>F20-E20</f>
        <v>134.5</v>
      </c>
      <c r="H20" s="113">
        <f>(F20/E20)*100</f>
        <v>107.33369683751364</v>
      </c>
    </row>
    <row r="21" spans="1:8" ht="12.75">
      <c r="A21" s="44" t="s">
        <v>117</v>
      </c>
      <c r="B21" s="16">
        <v>2111</v>
      </c>
      <c r="C21" s="39">
        <v>0</v>
      </c>
      <c r="D21" s="39"/>
      <c r="E21" s="39">
        <v>0</v>
      </c>
      <c r="F21" s="39"/>
      <c r="G21" s="39">
        <f>F21-E21</f>
        <v>0</v>
      </c>
      <c r="H21" s="115" t="e">
        <f>(F21/E21)*100</f>
        <v>#DIV/0!</v>
      </c>
    </row>
    <row r="22" spans="1:8" ht="12.75">
      <c r="A22" s="44" t="s">
        <v>118</v>
      </c>
      <c r="B22" s="16">
        <v>2112</v>
      </c>
      <c r="C22" s="39">
        <v>1233</v>
      </c>
      <c r="D22" s="39">
        <f>F22</f>
        <v>1293</v>
      </c>
      <c r="E22" s="39">
        <v>1233</v>
      </c>
      <c r="F22" s="39">
        <v>1293</v>
      </c>
      <c r="G22" s="39">
        <f>F22-E22</f>
        <v>60</v>
      </c>
      <c r="H22" s="115">
        <f>(F22/E22)*100</f>
        <v>104.86618004866179</v>
      </c>
    </row>
    <row r="23" spans="1:8" s="131" customFormat="1" ht="18.75" customHeight="1">
      <c r="A23" s="132" t="s">
        <v>119</v>
      </c>
      <c r="B23" s="30">
        <v>2113</v>
      </c>
      <c r="C23" s="39">
        <v>0</v>
      </c>
      <c r="D23" s="39">
        <v>0</v>
      </c>
      <c r="E23" s="39">
        <v>0</v>
      </c>
      <c r="F23" s="39">
        <v>0</v>
      </c>
      <c r="G23" s="39">
        <f>F23-E23</f>
        <v>0</v>
      </c>
      <c r="H23" s="115" t="e">
        <f>(F23/E23)*100</f>
        <v>#DIV/0!</v>
      </c>
    </row>
    <row r="24" spans="1:8" ht="12.75">
      <c r="A24" s="57" t="s">
        <v>120</v>
      </c>
      <c r="B24" s="30">
        <v>2114</v>
      </c>
      <c r="C24" s="39">
        <v>0</v>
      </c>
      <c r="D24" s="39">
        <v>0</v>
      </c>
      <c r="E24" s="39">
        <v>0</v>
      </c>
      <c r="F24" s="39">
        <v>0</v>
      </c>
      <c r="G24" s="39">
        <f>F24-E24</f>
        <v>0</v>
      </c>
      <c r="H24" s="115" t="e">
        <f>(F24/E24)*100</f>
        <v>#DIV/0!</v>
      </c>
    </row>
    <row r="25" spans="1:8" ht="12.75">
      <c r="A25" s="132" t="s">
        <v>121</v>
      </c>
      <c r="B25" s="30">
        <v>2115</v>
      </c>
      <c r="C25" s="39">
        <v>0</v>
      </c>
      <c r="D25" s="39">
        <v>0</v>
      </c>
      <c r="E25" s="39">
        <v>0</v>
      </c>
      <c r="F25" s="39">
        <v>0</v>
      </c>
      <c r="G25" s="39">
        <f>F25-E25</f>
        <v>0</v>
      </c>
      <c r="H25" s="115" t="e">
        <f>(F25/E25)*100</f>
        <v>#DIV/0!</v>
      </c>
    </row>
    <row r="26" spans="1:9" s="128" customFormat="1" ht="12.75">
      <c r="A26" s="57" t="s">
        <v>122</v>
      </c>
      <c r="B26" s="30">
        <v>2116</v>
      </c>
      <c r="C26" s="39">
        <v>0</v>
      </c>
      <c r="D26" s="39"/>
      <c r="E26" s="39">
        <v>0</v>
      </c>
      <c r="F26" s="39"/>
      <c r="G26" s="39">
        <f>F26-E26</f>
        <v>0</v>
      </c>
      <c r="H26" s="115" t="e">
        <f>(F26/E26)*100</f>
        <v>#DIV/0!</v>
      </c>
      <c r="I26" s="126"/>
    </row>
    <row r="27" spans="1:8" ht="19.5" customHeight="1">
      <c r="A27" s="57" t="s">
        <v>123</v>
      </c>
      <c r="B27" s="30">
        <v>2117</v>
      </c>
      <c r="C27" s="39">
        <v>2</v>
      </c>
      <c r="D27" s="39">
        <f>F27</f>
        <v>1.3</v>
      </c>
      <c r="E27" s="39">
        <v>0</v>
      </c>
      <c r="F27" s="39">
        <v>1.3</v>
      </c>
      <c r="G27" s="39">
        <f>F27-E27</f>
        <v>1.3</v>
      </c>
      <c r="H27" s="115" t="e">
        <f>(F27/E27)*100</f>
        <v>#DIV/0!</v>
      </c>
    </row>
    <row r="28" spans="1:8" ht="19.5" customHeight="1">
      <c r="A28" s="57" t="s">
        <v>311</v>
      </c>
      <c r="B28" s="30">
        <v>2118</v>
      </c>
      <c r="C28" s="39">
        <v>729</v>
      </c>
      <c r="D28" s="39">
        <f>F28</f>
        <v>419.2</v>
      </c>
      <c r="E28" s="39">
        <v>346</v>
      </c>
      <c r="F28" s="39">
        <v>419.2</v>
      </c>
      <c r="G28" s="39">
        <f>F28-E28</f>
        <v>73.19999999999999</v>
      </c>
      <c r="H28" s="115">
        <f>(F28/E28)*100</f>
        <v>121.15606936416185</v>
      </c>
    </row>
    <row r="29" spans="1:8" ht="19.5" customHeight="1">
      <c r="A29" s="57" t="s">
        <v>312</v>
      </c>
      <c r="B29" s="30">
        <v>2119</v>
      </c>
      <c r="C29" s="39">
        <f>C30+C31</f>
        <v>328</v>
      </c>
      <c r="D29" s="39">
        <f>D30+D31</f>
        <v>255</v>
      </c>
      <c r="E29" s="39">
        <f>E30+E31</f>
        <v>255</v>
      </c>
      <c r="F29" s="39">
        <f>F30+F31</f>
        <v>255</v>
      </c>
      <c r="G29" s="39">
        <f>F29-E29</f>
        <v>0</v>
      </c>
      <c r="H29" s="115">
        <f>(F29/E29)*100</f>
        <v>100</v>
      </c>
    </row>
    <row r="30" spans="1:8" ht="19.5" customHeight="1">
      <c r="A30" s="57" t="s">
        <v>313</v>
      </c>
      <c r="B30" s="30"/>
      <c r="C30" s="39">
        <v>17</v>
      </c>
      <c r="D30" s="39">
        <f>F30</f>
        <v>1</v>
      </c>
      <c r="E30" s="39">
        <v>1</v>
      </c>
      <c r="F30" s="39">
        <v>1</v>
      </c>
      <c r="G30" s="39">
        <f>F30-E30</f>
        <v>0</v>
      </c>
      <c r="H30" s="115"/>
    </row>
    <row r="31" spans="1:8" ht="19.5" customHeight="1">
      <c r="A31" s="57" t="s">
        <v>314</v>
      </c>
      <c r="B31" s="30"/>
      <c r="C31" s="39">
        <v>311</v>
      </c>
      <c r="D31" s="39">
        <f>F31</f>
        <v>254</v>
      </c>
      <c r="E31" s="39">
        <v>254</v>
      </c>
      <c r="F31" s="39">
        <v>254</v>
      </c>
      <c r="G31" s="39">
        <f>F31-E31</f>
        <v>0</v>
      </c>
      <c r="H31" s="115"/>
    </row>
    <row r="32" spans="1:8" ht="12.75">
      <c r="A32" s="61" t="s">
        <v>315</v>
      </c>
      <c r="B32" s="133">
        <v>2120</v>
      </c>
      <c r="C32" s="41">
        <f>SUM(C33:C36)</f>
        <v>959.7</v>
      </c>
      <c r="D32" s="41">
        <f>SUM(D33:D36)</f>
        <v>774</v>
      </c>
      <c r="E32" s="41">
        <f>SUM(E33:E36)</f>
        <v>642</v>
      </c>
      <c r="F32" s="41">
        <f>SUM(F33:F36)</f>
        <v>774</v>
      </c>
      <c r="G32" s="42">
        <f>F32-E32</f>
        <v>132</v>
      </c>
      <c r="H32" s="113">
        <f>(F32/E32)*100</f>
        <v>120.56074766355141</v>
      </c>
    </row>
    <row r="33" spans="1:8" ht="19.5" customHeight="1">
      <c r="A33" s="57" t="s">
        <v>311</v>
      </c>
      <c r="B33" s="30">
        <v>2121</v>
      </c>
      <c r="C33" s="39">
        <v>836.7</v>
      </c>
      <c r="D33" s="39">
        <f>F33</f>
        <v>629</v>
      </c>
      <c r="E33" s="39">
        <v>519</v>
      </c>
      <c r="F33" s="39">
        <v>629</v>
      </c>
      <c r="G33" s="39">
        <f>F33-E33</f>
        <v>110</v>
      </c>
      <c r="H33" s="115">
        <f>(F33/E33)*100</f>
        <v>121.1946050096339</v>
      </c>
    </row>
    <row r="34" spans="1:8" ht="19.5" customHeight="1">
      <c r="A34" s="57" t="s">
        <v>316</v>
      </c>
      <c r="B34" s="30">
        <v>2122</v>
      </c>
      <c r="C34" s="39">
        <v>123</v>
      </c>
      <c r="D34" s="39">
        <v>122</v>
      </c>
      <c r="E34" s="39">
        <v>50</v>
      </c>
      <c r="F34" s="39">
        <v>122</v>
      </c>
      <c r="G34" s="39">
        <f>F34-E34</f>
        <v>72</v>
      </c>
      <c r="H34" s="115">
        <f>(F34/E34)*100</f>
        <v>244</v>
      </c>
    </row>
    <row r="35" spans="1:8" ht="19.5" customHeight="1">
      <c r="A35" s="57" t="s">
        <v>317</v>
      </c>
      <c r="B35" s="30">
        <v>2123</v>
      </c>
      <c r="C35" s="39">
        <v>0</v>
      </c>
      <c r="D35" s="39">
        <f>F35</f>
        <v>23</v>
      </c>
      <c r="E35" s="39">
        <v>73</v>
      </c>
      <c r="F35" s="39">
        <v>23</v>
      </c>
      <c r="G35" s="39">
        <f>F35-E35</f>
        <v>-50</v>
      </c>
      <c r="H35" s="115">
        <f>(F35/E35)*100</f>
        <v>31.506849315068493</v>
      </c>
    </row>
    <row r="36" spans="1:8" s="131" customFormat="1" ht="12.75">
      <c r="A36" s="57" t="s">
        <v>318</v>
      </c>
      <c r="B36" s="30">
        <v>2124</v>
      </c>
      <c r="C36" s="39">
        <v>0</v>
      </c>
      <c r="D36" s="39">
        <v>0</v>
      </c>
      <c r="E36" s="39">
        <v>0</v>
      </c>
      <c r="F36" s="39">
        <v>0</v>
      </c>
      <c r="G36" s="39">
        <f>F36-E36</f>
        <v>0</v>
      </c>
      <c r="H36" s="115" t="e">
        <f>(F36/E36)*100</f>
        <v>#DIV/0!</v>
      </c>
    </row>
    <row r="37" spans="1:8" ht="40.5" customHeight="1">
      <c r="A37" s="61" t="s">
        <v>319</v>
      </c>
      <c r="B37" s="133">
        <v>2130</v>
      </c>
      <c r="C37" s="41">
        <f>SUM(C38:C41)</f>
        <v>837</v>
      </c>
      <c r="D37" s="41">
        <f>SUM(D38:D41)</f>
        <v>1205</v>
      </c>
      <c r="E37" s="41">
        <f>SUM(E38:E41)</f>
        <v>1058</v>
      </c>
      <c r="F37" s="41">
        <f>SUM(F38:F41)</f>
        <v>1205</v>
      </c>
      <c r="G37" s="42">
        <f>F37-E37</f>
        <v>147</v>
      </c>
      <c r="H37" s="113">
        <f>(F37/E37)*100</f>
        <v>113.89413988657846</v>
      </c>
    </row>
    <row r="38" spans="1:8" ht="60.75" customHeight="1">
      <c r="A38" s="57" t="s">
        <v>126</v>
      </c>
      <c r="B38" s="30">
        <v>2131</v>
      </c>
      <c r="C38" s="39">
        <v>0</v>
      </c>
      <c r="D38" s="39">
        <v>0</v>
      </c>
      <c r="E38" s="39">
        <v>0</v>
      </c>
      <c r="F38" s="39">
        <v>0</v>
      </c>
      <c r="G38" s="39">
        <f>F38-E38</f>
        <v>0</v>
      </c>
      <c r="H38" s="115" t="e">
        <f>(F38/E38)*100</f>
        <v>#DIV/0!</v>
      </c>
    </row>
    <row r="39" spans="1:8" s="131" customFormat="1" ht="19.5" customHeight="1">
      <c r="A39" s="57" t="s">
        <v>320</v>
      </c>
      <c r="B39" s="30">
        <v>2132</v>
      </c>
      <c r="C39" s="39">
        <v>0</v>
      </c>
      <c r="D39" s="39">
        <v>0</v>
      </c>
      <c r="E39" s="39">
        <v>0</v>
      </c>
      <c r="F39" s="39">
        <v>0</v>
      </c>
      <c r="G39" s="39">
        <f>F39-E39</f>
        <v>0</v>
      </c>
      <c r="H39" s="115" t="e">
        <f>(F39/E39)*100</f>
        <v>#DIV/0!</v>
      </c>
    </row>
    <row r="40" spans="1:8" ht="19.5" customHeight="1">
      <c r="A40" s="132" t="s">
        <v>321</v>
      </c>
      <c r="B40" s="30">
        <v>2133</v>
      </c>
      <c r="C40" s="94">
        <v>837</v>
      </c>
      <c r="D40" s="39">
        <f>F40</f>
        <v>1205</v>
      </c>
      <c r="E40" s="39">
        <v>1058</v>
      </c>
      <c r="F40" s="39">
        <v>1205</v>
      </c>
      <c r="G40" s="39">
        <f>F40-E40</f>
        <v>147</v>
      </c>
      <c r="H40" s="115">
        <f>(F40/E40)*100</f>
        <v>113.89413988657846</v>
      </c>
    </row>
    <row r="41" spans="1:8" ht="19.5" customHeight="1">
      <c r="A41" s="57" t="s">
        <v>322</v>
      </c>
      <c r="B41" s="30">
        <v>2134</v>
      </c>
      <c r="C41" s="39">
        <v>0</v>
      </c>
      <c r="D41" s="39">
        <v>0</v>
      </c>
      <c r="E41" s="39">
        <v>0</v>
      </c>
      <c r="F41" s="39">
        <v>0</v>
      </c>
      <c r="G41" s="39">
        <f>F41-E41</f>
        <v>0</v>
      </c>
      <c r="H41" s="115" t="e">
        <f>(F41/E41)*100</f>
        <v>#DIV/0!</v>
      </c>
    </row>
    <row r="42" spans="1:8" ht="19.5" customHeight="1">
      <c r="A42" s="61" t="s">
        <v>323</v>
      </c>
      <c r="B42" s="133">
        <v>2140</v>
      </c>
      <c r="C42" s="41">
        <f>SUM(C43:C44)</f>
        <v>0</v>
      </c>
      <c r="D42" s="41">
        <f>SUM(D43:D44)</f>
        <v>0</v>
      </c>
      <c r="E42" s="41">
        <f>SUM(E43:E44)</f>
        <v>0</v>
      </c>
      <c r="F42" s="41">
        <f>SUM(F43:F44)</f>
        <v>0</v>
      </c>
      <c r="G42" s="39">
        <f>F42-E42</f>
        <v>0</v>
      </c>
      <c r="H42" s="113" t="e">
        <f>(F42/E42)*100</f>
        <v>#DIV/0!</v>
      </c>
    </row>
    <row r="43" spans="1:8" ht="12.75">
      <c r="A43" s="57" t="s">
        <v>324</v>
      </c>
      <c r="B43" s="30">
        <v>2141</v>
      </c>
      <c r="C43" s="39">
        <v>0</v>
      </c>
      <c r="D43" s="39">
        <v>0</v>
      </c>
      <c r="E43" s="39">
        <v>0</v>
      </c>
      <c r="F43" s="39">
        <v>0</v>
      </c>
      <c r="G43" s="39">
        <f>F43-E43</f>
        <v>0</v>
      </c>
      <c r="H43" s="115" t="e">
        <f>(F43/E43)*100</f>
        <v>#DIV/0!</v>
      </c>
    </row>
    <row r="44" spans="1:8" s="131" customFormat="1" ht="19.5" customHeight="1">
      <c r="A44" s="57" t="s">
        <v>325</v>
      </c>
      <c r="B44" s="30">
        <v>2142</v>
      </c>
      <c r="C44" s="39">
        <v>0</v>
      </c>
      <c r="D44" s="39">
        <v>0</v>
      </c>
      <c r="E44" s="39">
        <v>0</v>
      </c>
      <c r="F44" s="39">
        <v>0</v>
      </c>
      <c r="G44" s="39">
        <f>F44-E44</f>
        <v>0</v>
      </c>
      <c r="H44" s="115" t="e">
        <f>(F44/E44)*100</f>
        <v>#DIV/0!</v>
      </c>
    </row>
    <row r="45" spans="1:9" s="131" customFormat="1" ht="21.75" customHeight="1">
      <c r="A45" s="61" t="s">
        <v>128</v>
      </c>
      <c r="B45" s="133">
        <v>2200</v>
      </c>
      <c r="C45" s="41">
        <f>SUM(C20,C32,C37,C42)</f>
        <v>4088.7</v>
      </c>
      <c r="D45" s="41">
        <f>SUM(D20,D32,D37,D42)</f>
        <v>3947.5</v>
      </c>
      <c r="E45" s="41">
        <f>SUM(E20,E32,E37,E42)</f>
        <v>3534</v>
      </c>
      <c r="F45" s="41">
        <f>SUM(F20,F32,F37,F42)</f>
        <v>3947.5</v>
      </c>
      <c r="G45" s="42">
        <f>F45-E45</f>
        <v>413.5</v>
      </c>
      <c r="H45" s="113">
        <f>(F45/E45)*100</f>
        <v>111.70062252405206</v>
      </c>
      <c r="I45" s="126"/>
    </row>
    <row r="46" spans="1:8" s="131" customFormat="1" ht="12.75">
      <c r="A46" s="134"/>
      <c r="B46" s="127"/>
      <c r="C46" s="127"/>
      <c r="D46" s="127"/>
      <c r="E46" s="127"/>
      <c r="F46" s="127"/>
      <c r="G46" s="127"/>
      <c r="H46" s="127"/>
    </row>
    <row r="47" spans="1:8" s="131" customFormat="1" ht="12.75">
      <c r="A47" s="134"/>
      <c r="B47" s="127"/>
      <c r="C47" s="127"/>
      <c r="D47" s="127"/>
      <c r="E47" s="127"/>
      <c r="F47" s="127"/>
      <c r="G47" s="127"/>
      <c r="H47" s="127"/>
    </row>
    <row r="48" spans="1:8" s="131" customFormat="1" ht="12.75">
      <c r="A48" s="134"/>
      <c r="B48" s="127"/>
      <c r="C48" s="127"/>
      <c r="D48" s="127"/>
      <c r="E48" s="127"/>
      <c r="F48" s="127"/>
      <c r="G48" s="127"/>
      <c r="H48" s="127"/>
    </row>
    <row r="49" spans="1:6" s="1" customFormat="1" ht="27.75" customHeight="1">
      <c r="A49" s="99" t="s">
        <v>326</v>
      </c>
      <c r="B49" s="2"/>
      <c r="C49" s="123" t="s">
        <v>327</v>
      </c>
      <c r="D49" s="123"/>
      <c r="E49" s="124"/>
      <c r="F49" s="1" t="s">
        <v>328</v>
      </c>
    </row>
    <row r="50" spans="1:8" s="108" customFormat="1" ht="18.75" customHeight="1">
      <c r="A50" s="8" t="s">
        <v>329</v>
      </c>
      <c r="B50" s="1"/>
      <c r="C50" s="8" t="s">
        <v>330</v>
      </c>
      <c r="D50" s="8"/>
      <c r="E50" s="1"/>
      <c r="F50" s="8" t="s">
        <v>331</v>
      </c>
      <c r="G50" s="8"/>
      <c r="H50" s="8"/>
    </row>
    <row r="51" spans="1:10" s="127" customFormat="1" ht="12.75">
      <c r="A51" s="135"/>
      <c r="I51" s="126"/>
      <c r="J51" s="126"/>
    </row>
    <row r="52" spans="1:10" s="127" customFormat="1" ht="12.75">
      <c r="A52" s="135"/>
      <c r="I52" s="126"/>
      <c r="J52" s="126"/>
    </row>
    <row r="53" spans="1:10" s="127" customFormat="1" ht="12.75">
      <c r="A53" s="135"/>
      <c r="I53" s="126"/>
      <c r="J53" s="126"/>
    </row>
    <row r="54" spans="1:10" s="127" customFormat="1" ht="12.75">
      <c r="A54" s="135"/>
      <c r="I54" s="126"/>
      <c r="J54" s="126"/>
    </row>
    <row r="55" spans="1:10" s="127" customFormat="1" ht="12.75">
      <c r="A55" s="135"/>
      <c r="I55" s="126"/>
      <c r="J55" s="126"/>
    </row>
    <row r="56" spans="1:10" s="127" customFormat="1" ht="12.75">
      <c r="A56" s="135"/>
      <c r="I56" s="126"/>
      <c r="J56" s="126"/>
    </row>
    <row r="57" spans="1:10" s="127" customFormat="1" ht="12.75">
      <c r="A57" s="135"/>
      <c r="I57" s="126"/>
      <c r="J57" s="126"/>
    </row>
    <row r="58" spans="1:10" s="127" customFormat="1" ht="12.75">
      <c r="A58" s="135"/>
      <c r="I58" s="126"/>
      <c r="J58" s="126"/>
    </row>
    <row r="59" spans="1:10" s="127" customFormat="1" ht="12.75">
      <c r="A59" s="135"/>
      <c r="I59" s="126"/>
      <c r="J59" s="126"/>
    </row>
    <row r="60" spans="1:10" s="127" customFormat="1" ht="12.75">
      <c r="A60" s="135"/>
      <c r="I60" s="126"/>
      <c r="J60" s="126"/>
    </row>
    <row r="61" spans="1:10" s="127" customFormat="1" ht="12.75">
      <c r="A61" s="135"/>
      <c r="I61" s="126"/>
      <c r="J61" s="126"/>
    </row>
    <row r="62" spans="1:10" s="127" customFormat="1" ht="12.75">
      <c r="A62" s="135"/>
      <c r="I62" s="126"/>
      <c r="J62" s="126"/>
    </row>
    <row r="63" spans="1:10" s="127" customFormat="1" ht="12.75">
      <c r="A63" s="135"/>
      <c r="I63" s="126"/>
      <c r="J63" s="126"/>
    </row>
    <row r="64" spans="1:10" s="127" customFormat="1" ht="12.75">
      <c r="A64" s="135"/>
      <c r="I64" s="126"/>
      <c r="J64" s="126"/>
    </row>
    <row r="65" spans="1:10" s="127" customFormat="1" ht="12.75">
      <c r="A65" s="135"/>
      <c r="I65" s="126"/>
      <c r="J65" s="126"/>
    </row>
    <row r="66" spans="1:10" s="127" customFormat="1" ht="12.75">
      <c r="A66" s="135"/>
      <c r="I66" s="126"/>
      <c r="J66" s="126"/>
    </row>
    <row r="67" spans="1:10" s="127" customFormat="1" ht="12.75">
      <c r="A67" s="135"/>
      <c r="I67" s="126"/>
      <c r="J67" s="126"/>
    </row>
    <row r="68" spans="1:10" s="127" customFormat="1" ht="12.75">
      <c r="A68" s="135"/>
      <c r="I68" s="126"/>
      <c r="J68" s="126"/>
    </row>
    <row r="69" spans="1:10" s="127" customFormat="1" ht="12.75">
      <c r="A69" s="135"/>
      <c r="I69" s="126"/>
      <c r="J69" s="126"/>
    </row>
    <row r="70" spans="1:10" s="127" customFormat="1" ht="12.75">
      <c r="A70" s="135"/>
      <c r="I70" s="126"/>
      <c r="J70" s="126"/>
    </row>
    <row r="71" spans="1:10" s="127" customFormat="1" ht="12.75">
      <c r="A71" s="135"/>
      <c r="I71" s="126"/>
      <c r="J71" s="126"/>
    </row>
    <row r="72" spans="1:10" s="127" customFormat="1" ht="12.75">
      <c r="A72" s="135"/>
      <c r="I72" s="126"/>
      <c r="J72" s="126"/>
    </row>
    <row r="73" spans="1:10" s="127" customFormat="1" ht="12.75">
      <c r="A73" s="135"/>
      <c r="I73" s="126"/>
      <c r="J73" s="126"/>
    </row>
    <row r="74" spans="1:10" s="127" customFormat="1" ht="12.75">
      <c r="A74" s="135"/>
      <c r="I74" s="126"/>
      <c r="J74" s="126"/>
    </row>
    <row r="75" spans="1:10" s="127" customFormat="1" ht="12.75">
      <c r="A75" s="135"/>
      <c r="I75" s="126"/>
      <c r="J75" s="126"/>
    </row>
    <row r="76" spans="1:10" s="127" customFormat="1" ht="12.75">
      <c r="A76" s="135"/>
      <c r="I76" s="126"/>
      <c r="J76" s="126"/>
    </row>
    <row r="77" spans="1:10" s="127" customFormat="1" ht="12.75">
      <c r="A77" s="135"/>
      <c r="I77" s="126"/>
      <c r="J77" s="126"/>
    </row>
    <row r="78" spans="1:10" s="127" customFormat="1" ht="12.75">
      <c r="A78" s="135"/>
      <c r="I78" s="126"/>
      <c r="J78" s="126"/>
    </row>
    <row r="79" spans="1:10" s="127" customFormat="1" ht="12.75">
      <c r="A79" s="135"/>
      <c r="I79" s="126"/>
      <c r="J79" s="126"/>
    </row>
    <row r="80" spans="1:10" s="127" customFormat="1" ht="12.75">
      <c r="A80" s="135"/>
      <c r="I80" s="126"/>
      <c r="J80" s="126"/>
    </row>
    <row r="81" spans="1:10" s="127" customFormat="1" ht="12.75">
      <c r="A81" s="135"/>
      <c r="I81" s="126"/>
      <c r="J81" s="126"/>
    </row>
    <row r="82" spans="1:10" s="127" customFormat="1" ht="12.75">
      <c r="A82" s="135"/>
      <c r="I82" s="126"/>
      <c r="J82" s="126"/>
    </row>
    <row r="83" spans="1:10" s="127" customFormat="1" ht="12.75">
      <c r="A83" s="135"/>
      <c r="I83" s="126"/>
      <c r="J83" s="126"/>
    </row>
    <row r="84" spans="1:10" s="127" customFormat="1" ht="12.75">
      <c r="A84" s="135"/>
      <c r="I84" s="126"/>
      <c r="J84" s="126"/>
    </row>
    <row r="85" spans="1:10" s="127" customFormat="1" ht="12.75">
      <c r="A85" s="135"/>
      <c r="I85" s="126"/>
      <c r="J85" s="126"/>
    </row>
    <row r="86" spans="1:10" s="127" customFormat="1" ht="12.75">
      <c r="A86" s="135"/>
      <c r="I86" s="126"/>
      <c r="J86" s="126"/>
    </row>
    <row r="87" spans="1:10" s="127" customFormat="1" ht="12.75">
      <c r="A87" s="135"/>
      <c r="I87" s="126"/>
      <c r="J87" s="126"/>
    </row>
    <row r="88" spans="1:10" s="127" customFormat="1" ht="12.75">
      <c r="A88" s="135"/>
      <c r="I88" s="126"/>
      <c r="J88" s="126"/>
    </row>
    <row r="89" spans="1:10" s="127" customFormat="1" ht="12.75">
      <c r="A89" s="135"/>
      <c r="I89" s="126"/>
      <c r="J89" s="126"/>
    </row>
    <row r="90" spans="1:10" s="127" customFormat="1" ht="12.75">
      <c r="A90" s="135"/>
      <c r="I90" s="126"/>
      <c r="J90" s="126"/>
    </row>
    <row r="91" spans="1:10" s="127" customFormat="1" ht="12.75">
      <c r="A91" s="135"/>
      <c r="I91" s="126"/>
      <c r="J91" s="126"/>
    </row>
    <row r="92" spans="1:10" s="127" customFormat="1" ht="12.75">
      <c r="A92" s="135"/>
      <c r="I92" s="126"/>
      <c r="J92" s="126"/>
    </row>
    <row r="93" spans="1:10" s="127" customFormat="1" ht="12.75">
      <c r="A93" s="135"/>
      <c r="I93" s="126"/>
      <c r="J93" s="126"/>
    </row>
    <row r="94" spans="1:10" s="127" customFormat="1" ht="12.75">
      <c r="A94" s="135"/>
      <c r="I94" s="126"/>
      <c r="J94" s="126"/>
    </row>
    <row r="95" spans="1:10" s="127" customFormat="1" ht="12.75">
      <c r="A95" s="135"/>
      <c r="I95" s="126"/>
      <c r="J95" s="126"/>
    </row>
    <row r="96" spans="1:10" s="127" customFormat="1" ht="12.75">
      <c r="A96" s="135"/>
      <c r="I96" s="126"/>
      <c r="J96" s="126"/>
    </row>
    <row r="97" spans="1:10" s="127" customFormat="1" ht="12.75">
      <c r="A97" s="135"/>
      <c r="I97" s="126"/>
      <c r="J97" s="126"/>
    </row>
    <row r="98" spans="1:10" s="127" customFormat="1" ht="12.75">
      <c r="A98" s="135"/>
      <c r="I98" s="126"/>
      <c r="J98" s="126"/>
    </row>
    <row r="99" spans="1:10" s="127" customFormat="1" ht="12.75">
      <c r="A99" s="135"/>
      <c r="I99" s="126"/>
      <c r="J99" s="126"/>
    </row>
    <row r="100" spans="1:10" s="127" customFormat="1" ht="12.75">
      <c r="A100" s="135"/>
      <c r="I100" s="126"/>
      <c r="J100" s="126"/>
    </row>
    <row r="101" spans="1:10" s="127" customFormat="1" ht="12.75">
      <c r="A101" s="135"/>
      <c r="I101" s="126"/>
      <c r="J101" s="126"/>
    </row>
    <row r="102" spans="1:10" s="127" customFormat="1" ht="12.75">
      <c r="A102" s="135"/>
      <c r="I102" s="126"/>
      <c r="J102" s="126"/>
    </row>
    <row r="103" spans="1:10" s="127" customFormat="1" ht="12.75">
      <c r="A103" s="135"/>
      <c r="I103" s="126"/>
      <c r="J103" s="126"/>
    </row>
    <row r="104" spans="1:10" s="127" customFormat="1" ht="12.75">
      <c r="A104" s="135"/>
      <c r="I104" s="126"/>
      <c r="J104" s="126"/>
    </row>
    <row r="105" spans="1:10" s="127" customFormat="1" ht="12.75">
      <c r="A105" s="135"/>
      <c r="I105" s="126"/>
      <c r="J105" s="126"/>
    </row>
    <row r="106" spans="1:10" s="127" customFormat="1" ht="12.75">
      <c r="A106" s="135"/>
      <c r="I106" s="126"/>
      <c r="J106" s="126"/>
    </row>
    <row r="107" spans="1:10" s="127" customFormat="1" ht="12.75">
      <c r="A107" s="135"/>
      <c r="I107" s="126"/>
      <c r="J107" s="126"/>
    </row>
    <row r="108" spans="1:10" s="127" customFormat="1" ht="12.75">
      <c r="A108" s="135"/>
      <c r="I108" s="126"/>
      <c r="J108" s="126"/>
    </row>
    <row r="109" spans="1:10" s="127" customFormat="1" ht="12.75">
      <c r="A109" s="135"/>
      <c r="I109" s="126"/>
      <c r="J109" s="126"/>
    </row>
    <row r="110" spans="1:10" s="127" customFormat="1" ht="12.75">
      <c r="A110" s="135"/>
      <c r="I110" s="126"/>
      <c r="J110" s="126"/>
    </row>
    <row r="111" spans="1:10" s="127" customFormat="1" ht="12.75">
      <c r="A111" s="135"/>
      <c r="I111" s="126"/>
      <c r="J111" s="126"/>
    </row>
    <row r="112" spans="1:10" s="127" customFormat="1" ht="12.75">
      <c r="A112" s="135"/>
      <c r="I112" s="126"/>
      <c r="J112" s="126"/>
    </row>
    <row r="113" spans="1:10" s="127" customFormat="1" ht="12.75">
      <c r="A113" s="135"/>
      <c r="I113" s="126"/>
      <c r="J113" s="126"/>
    </row>
    <row r="114" spans="1:10" s="127" customFormat="1" ht="12.75">
      <c r="A114" s="135"/>
      <c r="I114" s="126"/>
      <c r="J114" s="126"/>
    </row>
    <row r="115" spans="1:10" s="127" customFormat="1" ht="12.75">
      <c r="A115" s="135"/>
      <c r="I115" s="126"/>
      <c r="J115" s="126"/>
    </row>
    <row r="116" spans="1:10" s="127" customFormat="1" ht="12.75">
      <c r="A116" s="135"/>
      <c r="I116" s="126"/>
      <c r="J116" s="126"/>
    </row>
    <row r="117" spans="1:10" s="127" customFormat="1" ht="12.75">
      <c r="A117" s="135"/>
      <c r="I117" s="126"/>
      <c r="J117" s="126"/>
    </row>
    <row r="118" spans="1:10" s="127" customFormat="1" ht="12.75">
      <c r="A118" s="135"/>
      <c r="I118" s="126"/>
      <c r="J118" s="126"/>
    </row>
    <row r="119" spans="1:10" s="127" customFormat="1" ht="12.75">
      <c r="A119" s="135"/>
      <c r="I119" s="126"/>
      <c r="J119" s="126"/>
    </row>
    <row r="120" spans="1:10" s="127" customFormat="1" ht="12.75">
      <c r="A120" s="135"/>
      <c r="I120" s="126"/>
      <c r="J120" s="126"/>
    </row>
    <row r="121" spans="1:10" s="127" customFormat="1" ht="12.75">
      <c r="A121" s="135"/>
      <c r="I121" s="126"/>
      <c r="J121" s="126"/>
    </row>
    <row r="122" spans="1:10" s="127" customFormat="1" ht="12.75">
      <c r="A122" s="135"/>
      <c r="I122" s="126"/>
      <c r="J122" s="126"/>
    </row>
    <row r="123" spans="1:10" s="127" customFormat="1" ht="12.75">
      <c r="A123" s="135"/>
      <c r="I123" s="126"/>
      <c r="J123" s="126"/>
    </row>
    <row r="124" spans="1:10" s="127" customFormat="1" ht="12.75">
      <c r="A124" s="135"/>
      <c r="I124" s="126"/>
      <c r="J124" s="126"/>
    </row>
    <row r="125" spans="1:10" s="127" customFormat="1" ht="12.75">
      <c r="A125" s="135"/>
      <c r="I125" s="126"/>
      <c r="J125" s="126"/>
    </row>
    <row r="126" spans="1:10" s="127" customFormat="1" ht="12.75">
      <c r="A126" s="135"/>
      <c r="I126" s="126"/>
      <c r="J126" s="126"/>
    </row>
    <row r="127" spans="1:10" s="127" customFormat="1" ht="12.75">
      <c r="A127" s="135"/>
      <c r="I127" s="126"/>
      <c r="J127" s="126"/>
    </row>
    <row r="128" spans="1:10" s="127" customFormat="1" ht="12.75">
      <c r="A128" s="135"/>
      <c r="I128" s="126"/>
      <c r="J128" s="126"/>
    </row>
    <row r="129" spans="1:10" s="127" customFormat="1" ht="12.75">
      <c r="A129" s="135"/>
      <c r="I129" s="126"/>
      <c r="J129" s="126"/>
    </row>
    <row r="130" spans="1:10" s="127" customFormat="1" ht="12.75">
      <c r="A130" s="135"/>
      <c r="I130" s="126"/>
      <c r="J130" s="126"/>
    </row>
    <row r="131" spans="1:10" s="127" customFormat="1" ht="12.75">
      <c r="A131" s="135"/>
      <c r="I131" s="126"/>
      <c r="J131" s="126"/>
    </row>
    <row r="132" spans="1:10" s="127" customFormat="1" ht="12.75">
      <c r="A132" s="135"/>
      <c r="I132" s="126"/>
      <c r="J132" s="126"/>
    </row>
    <row r="133" spans="1:10" s="127" customFormat="1" ht="12.75">
      <c r="A133" s="135"/>
      <c r="I133" s="126"/>
      <c r="J133" s="126"/>
    </row>
    <row r="134" spans="1:10" s="127" customFormat="1" ht="12.75">
      <c r="A134" s="135"/>
      <c r="I134" s="126"/>
      <c r="J134" s="126"/>
    </row>
    <row r="135" spans="1:10" s="127" customFormat="1" ht="12.75">
      <c r="A135" s="135"/>
      <c r="I135" s="126"/>
      <c r="J135" s="126"/>
    </row>
    <row r="136" spans="1:10" s="127" customFormat="1" ht="12.75">
      <c r="A136" s="135"/>
      <c r="I136" s="126"/>
      <c r="J136" s="126"/>
    </row>
    <row r="137" spans="1:10" s="127" customFormat="1" ht="12.75">
      <c r="A137" s="135"/>
      <c r="I137" s="126"/>
      <c r="J137" s="126"/>
    </row>
    <row r="138" spans="1:10" s="127" customFormat="1" ht="12.75">
      <c r="A138" s="135"/>
      <c r="I138" s="126"/>
      <c r="J138" s="126"/>
    </row>
    <row r="139" spans="1:10" s="127" customFormat="1" ht="12.75">
      <c r="A139" s="135"/>
      <c r="I139" s="126"/>
      <c r="J139" s="126"/>
    </row>
    <row r="140" spans="1:10" s="127" customFormat="1" ht="12.75">
      <c r="A140" s="135"/>
      <c r="I140" s="126"/>
      <c r="J140" s="126"/>
    </row>
    <row r="141" spans="1:10" s="127" customFormat="1" ht="12.75">
      <c r="A141" s="135"/>
      <c r="I141" s="126"/>
      <c r="J141" s="126"/>
    </row>
    <row r="142" spans="1:10" s="127" customFormat="1" ht="12.75">
      <c r="A142" s="135"/>
      <c r="I142" s="126"/>
      <c r="J142" s="126"/>
    </row>
    <row r="143" spans="1:10" s="127" customFormat="1" ht="12.75">
      <c r="A143" s="135"/>
      <c r="I143" s="126"/>
      <c r="J143" s="126"/>
    </row>
    <row r="144" spans="1:10" s="127" customFormat="1" ht="12.75">
      <c r="A144" s="135"/>
      <c r="I144" s="126"/>
      <c r="J144" s="126"/>
    </row>
    <row r="145" spans="1:10" s="127" customFormat="1" ht="12.75">
      <c r="A145" s="135"/>
      <c r="I145" s="126"/>
      <c r="J145" s="126"/>
    </row>
    <row r="146" spans="1:10" s="127" customFormat="1" ht="12.75">
      <c r="A146" s="135"/>
      <c r="I146" s="126"/>
      <c r="J146" s="126"/>
    </row>
    <row r="147" spans="1:10" s="127" customFormat="1" ht="12.75">
      <c r="A147" s="135"/>
      <c r="I147" s="126"/>
      <c r="J147" s="126"/>
    </row>
    <row r="148" spans="1:10" s="127" customFormat="1" ht="12.75">
      <c r="A148" s="135"/>
      <c r="I148" s="126"/>
      <c r="J148" s="126"/>
    </row>
    <row r="149" spans="1:10" s="127" customFormat="1" ht="12.75">
      <c r="A149" s="135"/>
      <c r="I149" s="126"/>
      <c r="J149" s="126"/>
    </row>
    <row r="150" spans="1:10" s="127" customFormat="1" ht="12.75">
      <c r="A150" s="135"/>
      <c r="I150" s="126"/>
      <c r="J150" s="126"/>
    </row>
    <row r="151" spans="1:10" s="127" customFormat="1" ht="12.75">
      <c r="A151" s="135"/>
      <c r="I151" s="126"/>
      <c r="J151" s="126"/>
    </row>
    <row r="152" spans="1:10" s="127" customFormat="1" ht="12.75">
      <c r="A152" s="135"/>
      <c r="I152" s="126"/>
      <c r="J152" s="126"/>
    </row>
    <row r="153" spans="1:10" s="127" customFormat="1" ht="12.75">
      <c r="A153" s="135"/>
      <c r="I153" s="126"/>
      <c r="J153" s="126"/>
    </row>
    <row r="154" spans="1:10" s="127" customFormat="1" ht="12.75">
      <c r="A154" s="135"/>
      <c r="I154" s="126"/>
      <c r="J154" s="126"/>
    </row>
    <row r="155" spans="1:10" s="127" customFormat="1" ht="12.75">
      <c r="A155" s="135"/>
      <c r="I155" s="126"/>
      <c r="J155" s="126"/>
    </row>
    <row r="156" spans="1:10" s="127" customFormat="1" ht="12.75">
      <c r="A156" s="135"/>
      <c r="I156" s="126"/>
      <c r="J156" s="126"/>
    </row>
    <row r="157" spans="1:10" s="127" customFormat="1" ht="12.75">
      <c r="A157" s="135"/>
      <c r="I157" s="126"/>
      <c r="J157" s="126"/>
    </row>
    <row r="158" spans="1:10" s="127" customFormat="1" ht="12.75">
      <c r="A158" s="135"/>
      <c r="I158" s="126"/>
      <c r="J158" s="126"/>
    </row>
    <row r="159" spans="1:10" s="127" customFormat="1" ht="12.75">
      <c r="A159" s="135"/>
      <c r="I159" s="126"/>
      <c r="J159" s="126"/>
    </row>
    <row r="160" spans="1:10" s="127" customFormat="1" ht="12.75">
      <c r="A160" s="135"/>
      <c r="I160" s="126"/>
      <c r="J160" s="126"/>
    </row>
    <row r="161" spans="1:10" s="127" customFormat="1" ht="12.75">
      <c r="A161" s="135"/>
      <c r="I161" s="126"/>
      <c r="J161" s="126"/>
    </row>
    <row r="162" spans="1:10" s="127" customFormat="1" ht="12.75">
      <c r="A162" s="135"/>
      <c r="I162" s="126"/>
      <c r="J162" s="126"/>
    </row>
    <row r="163" spans="1:10" s="127" customFormat="1" ht="12.75">
      <c r="A163" s="135"/>
      <c r="I163" s="126"/>
      <c r="J163" s="126"/>
    </row>
    <row r="164" spans="1:10" s="127" customFormat="1" ht="12.75">
      <c r="A164" s="135"/>
      <c r="I164" s="126"/>
      <c r="J164" s="126"/>
    </row>
    <row r="165" spans="1:10" s="127" customFormat="1" ht="12.75">
      <c r="A165" s="135"/>
      <c r="I165" s="126"/>
      <c r="J165" s="126"/>
    </row>
    <row r="166" spans="1:10" s="127" customFormat="1" ht="12.75">
      <c r="A166" s="135"/>
      <c r="I166" s="126"/>
      <c r="J166" s="126"/>
    </row>
    <row r="167" spans="1:10" s="127" customFormat="1" ht="12.75">
      <c r="A167" s="135"/>
      <c r="I167" s="126"/>
      <c r="J167" s="126"/>
    </row>
    <row r="168" spans="1:10" s="127" customFormat="1" ht="12.75">
      <c r="A168" s="135"/>
      <c r="I168" s="126"/>
      <c r="J168" s="126"/>
    </row>
    <row r="169" spans="1:10" s="127" customFormat="1" ht="12.75">
      <c r="A169" s="135"/>
      <c r="I169" s="126"/>
      <c r="J169" s="126"/>
    </row>
    <row r="170" spans="1:10" s="127" customFormat="1" ht="12.75">
      <c r="A170" s="135"/>
      <c r="I170" s="126"/>
      <c r="J170" s="126"/>
    </row>
    <row r="171" spans="1:10" s="127" customFormat="1" ht="12.75">
      <c r="A171" s="135"/>
      <c r="I171" s="126"/>
      <c r="J171" s="126"/>
    </row>
    <row r="172" spans="1:10" s="127" customFormat="1" ht="12.75">
      <c r="A172" s="135"/>
      <c r="I172" s="126"/>
      <c r="J172" s="126"/>
    </row>
    <row r="173" spans="1:10" s="127" customFormat="1" ht="12.75">
      <c r="A173" s="135"/>
      <c r="I173" s="126"/>
      <c r="J173" s="126"/>
    </row>
    <row r="174" spans="1:10" s="127" customFormat="1" ht="12.75">
      <c r="A174" s="135"/>
      <c r="I174" s="126"/>
      <c r="J174" s="126"/>
    </row>
    <row r="175" spans="1:10" s="127" customFormat="1" ht="12.75">
      <c r="A175" s="135"/>
      <c r="I175" s="126"/>
      <c r="J175" s="126"/>
    </row>
    <row r="176" spans="1:10" s="127" customFormat="1" ht="12.75">
      <c r="A176" s="135"/>
      <c r="I176" s="126"/>
      <c r="J176" s="126"/>
    </row>
    <row r="177" spans="1:10" s="127" customFormat="1" ht="12.75">
      <c r="A177" s="135"/>
      <c r="I177" s="126"/>
      <c r="J177" s="126"/>
    </row>
    <row r="178" spans="1:10" s="127" customFormat="1" ht="12.75">
      <c r="A178" s="135"/>
      <c r="I178" s="126"/>
      <c r="J178" s="126"/>
    </row>
  </sheetData>
  <sheetProtection selectLockedCells="1" selectUnlockedCells="1"/>
  <mergeCells count="12">
    <mergeCell ref="A1:H1"/>
    <mergeCell ref="A2:H2"/>
    <mergeCell ref="A3:A4"/>
    <mergeCell ref="B3:B4"/>
    <mergeCell ref="C3:D3"/>
    <mergeCell ref="E3:H3"/>
    <mergeCell ref="A6:H6"/>
    <mergeCell ref="A19:H19"/>
    <mergeCell ref="C49:D49"/>
    <mergeCell ref="F49:H49"/>
    <mergeCell ref="C50:D50"/>
    <mergeCell ref="F50:H50"/>
  </mergeCells>
  <printOptions/>
  <pageMargins left="1.18125" right="0.39375" top="0.7868055555555555" bottom="0.7875" header="0.19652777777777777" footer="0.5118055555555555"/>
  <pageSetup horizontalDpi="300" verticalDpi="300" orientation="landscape" paperSize="9" scale="50"/>
  <headerFooter alignWithMargins="0">
    <oddHeader>&amp;C7&amp;R&amp;"Times New Roman,Обычный"&amp;14Продовження додатка 3
Таблиця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H74"/>
  <sheetViews>
    <sheetView zoomScale="75" zoomScaleNormal="75" zoomScaleSheetLayoutView="75" workbookViewId="0" topLeftCell="A1">
      <pane xSplit="1" ySplit="5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F61" sqref="F61"/>
    </sheetView>
  </sheetViews>
  <sheetFormatPr defaultColWidth="9.00390625" defaultRowHeight="12.75"/>
  <cols>
    <col min="1" max="1" width="88.00390625" style="108" customWidth="1"/>
    <col min="2" max="2" width="15.00390625" style="108" customWidth="1"/>
    <col min="3" max="7" width="20.375" style="108" customWidth="1"/>
    <col min="8" max="8" width="18.375" style="108" customWidth="1"/>
    <col min="9" max="16384" width="9.125" style="108" customWidth="1"/>
  </cols>
  <sheetData>
    <row r="1" spans="1:8" ht="12.75">
      <c r="A1" s="27" t="s">
        <v>332</v>
      </c>
      <c r="B1" s="27"/>
      <c r="C1" s="27"/>
      <c r="D1" s="27"/>
      <c r="E1" s="27"/>
      <c r="F1" s="27"/>
      <c r="G1" s="27"/>
      <c r="H1" s="27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48" customHeight="1">
      <c r="A3" s="29" t="s">
        <v>46</v>
      </c>
      <c r="B3" s="136" t="s">
        <v>333</v>
      </c>
      <c r="C3" s="29" t="s">
        <v>334</v>
      </c>
      <c r="D3" s="29"/>
      <c r="E3" s="30" t="s">
        <v>49</v>
      </c>
      <c r="F3" s="30"/>
      <c r="G3" s="30"/>
      <c r="H3" s="30"/>
    </row>
    <row r="4" spans="1:8" ht="38.25" customHeight="1">
      <c r="A4" s="29"/>
      <c r="B4" s="136"/>
      <c r="C4" s="29" t="s">
        <v>50</v>
      </c>
      <c r="D4" s="29" t="s">
        <v>51</v>
      </c>
      <c r="E4" s="29" t="s">
        <v>52</v>
      </c>
      <c r="F4" s="29" t="s">
        <v>53</v>
      </c>
      <c r="G4" s="31" t="s">
        <v>54</v>
      </c>
      <c r="H4" s="31" t="s">
        <v>55</v>
      </c>
    </row>
    <row r="5" spans="1:8" ht="12.75">
      <c r="A5" s="31">
        <v>1</v>
      </c>
      <c r="B5" s="137">
        <v>2</v>
      </c>
      <c r="C5" s="31">
        <v>3</v>
      </c>
      <c r="D5" s="137">
        <v>4</v>
      </c>
      <c r="E5" s="31">
        <v>5</v>
      </c>
      <c r="F5" s="137">
        <v>6</v>
      </c>
      <c r="G5" s="31">
        <v>7</v>
      </c>
      <c r="H5" s="137">
        <v>8</v>
      </c>
    </row>
    <row r="6" spans="1:8" ht="12.75">
      <c r="A6" s="138" t="s">
        <v>335</v>
      </c>
      <c r="B6" s="139"/>
      <c r="C6" s="139"/>
      <c r="D6" s="139"/>
      <c r="E6" s="139"/>
      <c r="F6" s="139"/>
      <c r="G6" s="139"/>
      <c r="H6" s="140"/>
    </row>
    <row r="7" spans="1:8" s="143" customFormat="1" ht="24.75" customHeight="1">
      <c r="A7" s="141" t="s">
        <v>336</v>
      </c>
      <c r="B7" s="142">
        <v>3000</v>
      </c>
      <c r="C7" s="41">
        <f>SUM(C8:C13,C17)</f>
        <v>16991</v>
      </c>
      <c r="D7" s="41">
        <f>SUM(D8:D13,D17)</f>
        <v>24203</v>
      </c>
      <c r="E7" s="41">
        <f>SUM(E8:E13,E17)</f>
        <v>16514</v>
      </c>
      <c r="F7" s="41">
        <f>SUM(F8:F13,F17)</f>
        <v>24203</v>
      </c>
      <c r="G7" s="42">
        <f>F7-E7</f>
        <v>7689</v>
      </c>
      <c r="H7" s="113">
        <f>(F7/E7)*100</f>
        <v>146.56049412619595</v>
      </c>
    </row>
    <row r="8" spans="1:8" ht="19.5" customHeight="1">
      <c r="A8" s="44" t="s">
        <v>337</v>
      </c>
      <c r="B8" s="16">
        <v>3010</v>
      </c>
      <c r="C8" s="39">
        <v>14046</v>
      </c>
      <c r="D8" s="39">
        <f>F8</f>
        <v>19097</v>
      </c>
      <c r="E8" s="39">
        <v>8369</v>
      </c>
      <c r="F8" s="39">
        <v>19097</v>
      </c>
      <c r="G8" s="39">
        <f>F8-E8</f>
        <v>10728</v>
      </c>
      <c r="H8" s="115">
        <f>(F8/E8)*100</f>
        <v>228.18735810730075</v>
      </c>
    </row>
    <row r="9" spans="1:8" ht="19.5" customHeight="1">
      <c r="A9" s="44" t="s">
        <v>338</v>
      </c>
      <c r="B9" s="16">
        <v>3020</v>
      </c>
      <c r="C9" s="39"/>
      <c r="D9" s="39"/>
      <c r="E9" s="39"/>
      <c r="F9" s="39"/>
      <c r="G9" s="39">
        <f>F9-E9</f>
        <v>0</v>
      </c>
      <c r="H9" s="115" t="e">
        <f>(F9/E9)*100</f>
        <v>#DIV/0!</v>
      </c>
    </row>
    <row r="10" spans="1:8" ht="19.5" customHeight="1">
      <c r="A10" s="44" t="s">
        <v>339</v>
      </c>
      <c r="B10" s="16">
        <v>3021</v>
      </c>
      <c r="C10" s="39"/>
      <c r="D10" s="39"/>
      <c r="E10" s="39"/>
      <c r="F10" s="39"/>
      <c r="G10" s="39">
        <f>F10-E10</f>
        <v>0</v>
      </c>
      <c r="H10" s="115" t="e">
        <f>(F10/E10)*100</f>
        <v>#DIV/0!</v>
      </c>
    </row>
    <row r="11" spans="1:8" ht="19.5" customHeight="1">
      <c r="A11" s="44" t="s">
        <v>340</v>
      </c>
      <c r="B11" s="16">
        <v>3030</v>
      </c>
      <c r="C11" s="39">
        <v>1500</v>
      </c>
      <c r="D11" s="39">
        <f>F11</f>
        <v>4119</v>
      </c>
      <c r="E11" s="39">
        <v>150</v>
      </c>
      <c r="F11" s="39">
        <v>4119</v>
      </c>
      <c r="G11" s="39">
        <f>F11-E11</f>
        <v>3969</v>
      </c>
      <c r="H11" s="115">
        <f>(F11/E11)*100</f>
        <v>2746</v>
      </c>
    </row>
    <row r="12" spans="1:8" ht="19.5" customHeight="1">
      <c r="A12" s="44" t="s">
        <v>341</v>
      </c>
      <c r="B12" s="16">
        <v>3040</v>
      </c>
      <c r="C12" s="39">
        <v>1421</v>
      </c>
      <c r="D12" s="39">
        <f>F12</f>
        <v>895</v>
      </c>
      <c r="E12" s="39">
        <v>7877</v>
      </c>
      <c r="F12" s="39">
        <v>895</v>
      </c>
      <c r="G12" s="39">
        <f>F12-E12</f>
        <v>-6982</v>
      </c>
      <c r="H12" s="115">
        <f>(F12/E12)*100</f>
        <v>11.36219372857687</v>
      </c>
    </row>
    <row r="13" spans="1:8" ht="19.5" customHeight="1">
      <c r="A13" s="44" t="s">
        <v>342</v>
      </c>
      <c r="B13" s="16">
        <v>3050</v>
      </c>
      <c r="C13" s="90">
        <f>SUM(C14:C16)</f>
        <v>0</v>
      </c>
      <c r="D13" s="90">
        <f>SUM(D14:D16)</f>
        <v>92</v>
      </c>
      <c r="E13" s="90">
        <f>SUM(E14:E16)</f>
        <v>0</v>
      </c>
      <c r="F13" s="90">
        <f>SUM(F14:F16)</f>
        <v>92</v>
      </c>
      <c r="G13" s="39">
        <f>F13-E13</f>
        <v>92</v>
      </c>
      <c r="H13" s="115" t="e">
        <f>(F13/E13)*100</f>
        <v>#DIV/0!</v>
      </c>
    </row>
    <row r="14" spans="1:8" ht="19.5" customHeight="1">
      <c r="A14" s="44" t="s">
        <v>343</v>
      </c>
      <c r="B14" s="16">
        <v>3051</v>
      </c>
      <c r="C14" s="39"/>
      <c r="D14" s="39">
        <f>F14</f>
        <v>92</v>
      </c>
      <c r="E14" s="39"/>
      <c r="F14" s="39">
        <v>92</v>
      </c>
      <c r="G14" s="39">
        <f>F14-E14</f>
        <v>92</v>
      </c>
      <c r="H14" s="115" t="e">
        <f>(F14/E14)*100</f>
        <v>#DIV/0!</v>
      </c>
    </row>
    <row r="15" spans="1:8" ht="19.5" customHeight="1">
      <c r="A15" s="44" t="s">
        <v>344</v>
      </c>
      <c r="B15" s="16">
        <v>3052</v>
      </c>
      <c r="C15" s="39"/>
      <c r="D15" s="39"/>
      <c r="E15" s="39"/>
      <c r="F15" s="39"/>
      <c r="G15" s="39">
        <f>F15-E15</f>
        <v>0</v>
      </c>
      <c r="H15" s="115" t="e">
        <f>(F15/E15)*100</f>
        <v>#DIV/0!</v>
      </c>
    </row>
    <row r="16" spans="1:8" ht="19.5" customHeight="1">
      <c r="A16" s="44" t="s">
        <v>345</v>
      </c>
      <c r="B16" s="16">
        <v>3053</v>
      </c>
      <c r="C16" s="39"/>
      <c r="D16" s="39"/>
      <c r="E16" s="39"/>
      <c r="F16" s="39"/>
      <c r="G16" s="39">
        <f>F16-E16</f>
        <v>0</v>
      </c>
      <c r="H16" s="115" t="e">
        <f>(F16/E16)*100</f>
        <v>#DIV/0!</v>
      </c>
    </row>
    <row r="17" spans="1:8" ht="19.5" customHeight="1">
      <c r="A17" s="44" t="s">
        <v>346</v>
      </c>
      <c r="B17" s="16">
        <v>3060</v>
      </c>
      <c r="C17" s="39">
        <v>24</v>
      </c>
      <c r="D17" s="39"/>
      <c r="E17" s="39">
        <v>118</v>
      </c>
      <c r="F17" s="39"/>
      <c r="G17" s="39">
        <f>F17-E17</f>
        <v>-118</v>
      </c>
      <c r="H17" s="115">
        <f>(F17/E17)*100</f>
        <v>0</v>
      </c>
    </row>
    <row r="18" spans="1:8" ht="19.5" customHeight="1">
      <c r="A18" s="46" t="s">
        <v>347</v>
      </c>
      <c r="B18" s="116">
        <v>3100</v>
      </c>
      <c r="C18" s="41">
        <f>SUM(C19:C21,C25,C35,C36)</f>
        <v>-16578</v>
      </c>
      <c r="D18" s="41">
        <f>SUM(D19:D21,D25,D35,D36)</f>
        <v>-26001</v>
      </c>
      <c r="E18" s="41">
        <f>SUM(E19:E21,E25,E35,E36)</f>
        <v>-17839</v>
      </c>
      <c r="F18" s="41">
        <f>SUM(F19:F21,F25,F35,F36)</f>
        <v>-26001</v>
      </c>
      <c r="G18" s="42">
        <f>F18-E18</f>
        <v>-8162</v>
      </c>
      <c r="H18" s="113">
        <f>(F18/E18)*100</f>
        <v>145.75368574471662</v>
      </c>
    </row>
    <row r="19" spans="1:8" ht="19.5" customHeight="1">
      <c r="A19" s="44" t="s">
        <v>348</v>
      </c>
      <c r="B19" s="16">
        <v>3110</v>
      </c>
      <c r="C19" s="39">
        <v>-8108</v>
      </c>
      <c r="D19" s="39">
        <f>F19</f>
        <v>-7859</v>
      </c>
      <c r="E19" s="39">
        <v>-7171</v>
      </c>
      <c r="F19" s="39">
        <v>-7859</v>
      </c>
      <c r="G19" s="39">
        <f>F19-E19</f>
        <v>-688</v>
      </c>
      <c r="H19" s="115">
        <f>(F19/E19)*100</f>
        <v>109.59419885650536</v>
      </c>
    </row>
    <row r="20" spans="1:8" ht="19.5" customHeight="1">
      <c r="A20" s="44" t="s">
        <v>349</v>
      </c>
      <c r="B20" s="16">
        <v>3120</v>
      </c>
      <c r="C20" s="39">
        <v>-3250</v>
      </c>
      <c r="D20" s="39">
        <f>F20</f>
        <v>-4826</v>
      </c>
      <c r="E20" s="39">
        <v>-5867</v>
      </c>
      <c r="F20" s="39">
        <v>-4826</v>
      </c>
      <c r="G20" s="39">
        <f>F20-E20</f>
        <v>1041</v>
      </c>
      <c r="H20" s="115">
        <f>(F20/E20)*100</f>
        <v>82.25668996079769</v>
      </c>
    </row>
    <row r="21" spans="1:8" ht="19.5" customHeight="1">
      <c r="A21" s="44" t="s">
        <v>350</v>
      </c>
      <c r="B21" s="16">
        <v>3130</v>
      </c>
      <c r="C21" s="90">
        <f>SUM(C22:C24)</f>
        <v>0</v>
      </c>
      <c r="D21" s="90">
        <f>SUM(D22:D24)</f>
        <v>0</v>
      </c>
      <c r="E21" s="90">
        <f>SUM(E22:E24)</f>
        <v>0</v>
      </c>
      <c r="F21" s="90">
        <f>SUM(F22:F24)</f>
        <v>0</v>
      </c>
      <c r="G21" s="39">
        <f>F21-E21</f>
        <v>0</v>
      </c>
      <c r="H21" s="115" t="e">
        <f>(F21/E21)*100</f>
        <v>#DIV/0!</v>
      </c>
    </row>
    <row r="22" spans="1:8" ht="19.5" customHeight="1">
      <c r="A22" s="44" t="s">
        <v>343</v>
      </c>
      <c r="B22" s="16">
        <v>3131</v>
      </c>
      <c r="C22" s="39" t="s">
        <v>351</v>
      </c>
      <c r="D22" s="39" t="s">
        <v>351</v>
      </c>
      <c r="E22" s="39">
        <v>0</v>
      </c>
      <c r="F22" s="39">
        <v>0</v>
      </c>
      <c r="G22" s="39">
        <f>F22-E22</f>
        <v>0</v>
      </c>
      <c r="H22" s="115" t="e">
        <f>(F22/E22)*100</f>
        <v>#DIV/0!</v>
      </c>
    </row>
    <row r="23" spans="1:8" ht="19.5" customHeight="1">
      <c r="A23" s="44" t="s">
        <v>344</v>
      </c>
      <c r="B23" s="16">
        <v>3132</v>
      </c>
      <c r="C23" s="39" t="s">
        <v>351</v>
      </c>
      <c r="D23" s="39" t="s">
        <v>351</v>
      </c>
      <c r="E23" s="39">
        <v>0</v>
      </c>
      <c r="F23" s="39">
        <v>0</v>
      </c>
      <c r="G23" s="39">
        <f>F23-E23</f>
        <v>0</v>
      </c>
      <c r="H23" s="115" t="e">
        <f>(F23/E23)*100</f>
        <v>#DIV/0!</v>
      </c>
    </row>
    <row r="24" spans="1:8" ht="19.5" customHeight="1">
      <c r="A24" s="44" t="s">
        <v>345</v>
      </c>
      <c r="B24" s="16">
        <v>3133</v>
      </c>
      <c r="C24" s="39" t="s">
        <v>351</v>
      </c>
      <c r="D24" s="39" t="s">
        <v>351</v>
      </c>
      <c r="E24" s="39">
        <v>0</v>
      </c>
      <c r="F24" s="39">
        <v>0</v>
      </c>
      <c r="G24" s="39">
        <f>F24-E24</f>
        <v>0</v>
      </c>
      <c r="H24" s="115" t="e">
        <f>(F24/E24)*100</f>
        <v>#DIV/0!</v>
      </c>
    </row>
    <row r="25" spans="1:8" ht="19.5" customHeight="1">
      <c r="A25" s="144" t="s">
        <v>352</v>
      </c>
      <c r="B25" s="16">
        <v>3140</v>
      </c>
      <c r="C25" s="90">
        <f>SUM(C26:C31,C34)</f>
        <v>-3444</v>
      </c>
      <c r="D25" s="90">
        <f>SUM(D26:D31,D34)</f>
        <v>-3912</v>
      </c>
      <c r="E25" s="90">
        <f>SUM(E26:E31,E34)</f>
        <v>-4436</v>
      </c>
      <c r="F25" s="90">
        <f>SUM(F26:F31,F34)</f>
        <v>-3912</v>
      </c>
      <c r="G25" s="39">
        <f>F25-E25</f>
        <v>524</v>
      </c>
      <c r="H25" s="115">
        <f>(F25/E25)*100</f>
        <v>88.18755635707845</v>
      </c>
    </row>
    <row r="26" spans="1:8" ht="19.5" customHeight="1">
      <c r="A26" s="44" t="s">
        <v>117</v>
      </c>
      <c r="B26" s="16">
        <v>3141</v>
      </c>
      <c r="C26" s="39" t="s">
        <v>351</v>
      </c>
      <c r="D26" s="39" t="s">
        <v>351</v>
      </c>
      <c r="E26" s="39">
        <v>0</v>
      </c>
      <c r="F26" s="39">
        <v>0</v>
      </c>
      <c r="G26" s="39">
        <f>F26-E26</f>
        <v>0</v>
      </c>
      <c r="H26" s="115" t="e">
        <f>(F26/E26)*100</f>
        <v>#DIV/0!</v>
      </c>
    </row>
    <row r="27" spans="1:8" ht="19.5" customHeight="1">
      <c r="A27" s="44" t="s">
        <v>353</v>
      </c>
      <c r="B27" s="16">
        <v>3142</v>
      </c>
      <c r="C27" s="39">
        <v>-1308</v>
      </c>
      <c r="D27" s="39">
        <f>F27</f>
        <v>-1353</v>
      </c>
      <c r="E27" s="39">
        <v>-1233</v>
      </c>
      <c r="F27" s="39">
        <v>-1353</v>
      </c>
      <c r="G27" s="39">
        <f>F27-E27</f>
        <v>-120</v>
      </c>
      <c r="H27" s="115">
        <f>(F27/E27)*100</f>
        <v>109.7323600973236</v>
      </c>
    </row>
    <row r="28" spans="1:8" ht="19.5" customHeight="1">
      <c r="A28" s="44" t="s">
        <v>120</v>
      </c>
      <c r="B28" s="16">
        <v>3143</v>
      </c>
      <c r="C28" s="39" t="s">
        <v>351</v>
      </c>
      <c r="D28" s="39" t="s">
        <v>351</v>
      </c>
      <c r="E28" s="39">
        <v>0</v>
      </c>
      <c r="F28" s="39">
        <v>0</v>
      </c>
      <c r="G28" s="39">
        <f>F28-E28</f>
        <v>0</v>
      </c>
      <c r="H28" s="115" t="e">
        <f>(F28/E28)*100</f>
        <v>#DIV/0!</v>
      </c>
    </row>
    <row r="29" spans="1:8" ht="19.5" customHeight="1">
      <c r="A29" s="44" t="s">
        <v>354</v>
      </c>
      <c r="B29" s="16">
        <v>3144</v>
      </c>
      <c r="C29" s="39" t="s">
        <v>351</v>
      </c>
      <c r="D29" s="39" t="s">
        <v>351</v>
      </c>
      <c r="E29" s="39">
        <v>0</v>
      </c>
      <c r="F29" s="39">
        <v>0</v>
      </c>
      <c r="G29" s="39">
        <f>F29-E29</f>
        <v>0</v>
      </c>
      <c r="H29" s="115" t="e">
        <f>(F29/E29)*100</f>
        <v>#DIV/0!</v>
      </c>
    </row>
    <row r="30" spans="1:8" ht="19.5" customHeight="1">
      <c r="A30" s="44" t="s">
        <v>311</v>
      </c>
      <c r="B30" s="16">
        <v>3145</v>
      </c>
      <c r="C30" s="39">
        <v>-770</v>
      </c>
      <c r="D30" s="39">
        <f>F30</f>
        <v>-1113</v>
      </c>
      <c r="E30" s="39">
        <v>-865</v>
      </c>
      <c r="F30" s="39">
        <v>-1113</v>
      </c>
      <c r="G30" s="39">
        <f>F30-E30</f>
        <v>-248</v>
      </c>
      <c r="H30" s="115">
        <f>(F30/E30)*100</f>
        <v>128.67052023121389</v>
      </c>
    </row>
    <row r="31" spans="1:8" ht="19.5" customHeight="1">
      <c r="A31" s="44" t="s">
        <v>355</v>
      </c>
      <c r="B31" s="16">
        <v>3146</v>
      </c>
      <c r="C31" s="90">
        <f>SUM(C32,C33)</f>
        <v>0</v>
      </c>
      <c r="D31" s="90">
        <f>SUM(D32,D33)</f>
        <v>0</v>
      </c>
      <c r="E31" s="90">
        <f>SUM(E32,E33)</f>
        <v>0</v>
      </c>
      <c r="F31" s="90">
        <f>SUM(F32,F33)</f>
        <v>0</v>
      </c>
      <c r="G31" s="39">
        <f>F31-E31</f>
        <v>0</v>
      </c>
      <c r="H31" s="115" t="e">
        <f>(F31/E31)*100</f>
        <v>#DIV/0!</v>
      </c>
    </row>
    <row r="32" spans="1:8" ht="19.5" customHeight="1">
      <c r="A32" s="44" t="s">
        <v>356</v>
      </c>
      <c r="B32" s="16" t="s">
        <v>357</v>
      </c>
      <c r="C32" s="39" t="s">
        <v>351</v>
      </c>
      <c r="D32" s="39" t="s">
        <v>351</v>
      </c>
      <c r="E32" s="39">
        <v>0</v>
      </c>
      <c r="F32" s="39">
        <v>0</v>
      </c>
      <c r="G32" s="39">
        <f>F32-E32</f>
        <v>0</v>
      </c>
      <c r="H32" s="115" t="e">
        <f>(F32/E32)*100</f>
        <v>#DIV/0!</v>
      </c>
    </row>
    <row r="33" spans="1:8" ht="12.75">
      <c r="A33" s="44" t="s">
        <v>358</v>
      </c>
      <c r="B33" s="16" t="s">
        <v>359</v>
      </c>
      <c r="C33" s="39" t="s">
        <v>351</v>
      </c>
      <c r="D33" s="39" t="s">
        <v>351</v>
      </c>
      <c r="E33" s="39">
        <v>0</v>
      </c>
      <c r="F33" s="39">
        <v>0</v>
      </c>
      <c r="G33" s="39">
        <f>F33-E33</f>
        <v>0</v>
      </c>
      <c r="H33" s="115" t="e">
        <f>(F33/E33)*100</f>
        <v>#DIV/0!</v>
      </c>
    </row>
    <row r="34" spans="1:8" ht="19.5" customHeight="1">
      <c r="A34" s="44" t="s">
        <v>360</v>
      </c>
      <c r="B34" s="16">
        <v>3150</v>
      </c>
      <c r="C34" s="39">
        <v>-1366</v>
      </c>
      <c r="D34" s="39">
        <f>F34</f>
        <v>-1446</v>
      </c>
      <c r="E34" s="39">
        <v>-2338</v>
      </c>
      <c r="F34" s="39">
        <v>-1446</v>
      </c>
      <c r="G34" s="39">
        <f>F34-E34</f>
        <v>892</v>
      </c>
      <c r="H34" s="115">
        <f>(F34/E34)*100</f>
        <v>61.84773310521814</v>
      </c>
    </row>
    <row r="35" spans="1:8" ht="19.5" customHeight="1">
      <c r="A35" s="44" t="s">
        <v>361</v>
      </c>
      <c r="B35" s="16">
        <v>3160</v>
      </c>
      <c r="C35" s="39" t="s">
        <v>351</v>
      </c>
      <c r="D35" s="39" t="s">
        <v>351</v>
      </c>
      <c r="E35" s="39">
        <v>0</v>
      </c>
      <c r="F35" s="39">
        <v>0</v>
      </c>
      <c r="G35" s="39">
        <f>F35-E35</f>
        <v>0</v>
      </c>
      <c r="H35" s="115" t="e">
        <f>(F35/E35)*100</f>
        <v>#DIV/0!</v>
      </c>
    </row>
    <row r="36" spans="1:8" ht="19.5" customHeight="1">
      <c r="A36" s="44" t="s">
        <v>362</v>
      </c>
      <c r="B36" s="16">
        <v>3170</v>
      </c>
      <c r="C36" s="39">
        <v>-1776</v>
      </c>
      <c r="D36" s="39">
        <f>F36</f>
        <v>-9404</v>
      </c>
      <c r="E36" s="39">
        <v>-365</v>
      </c>
      <c r="F36" s="39">
        <v>-9404</v>
      </c>
      <c r="G36" s="39">
        <f>F36-E36</f>
        <v>-9039</v>
      </c>
      <c r="H36" s="115">
        <f>(F36/E36)*100</f>
        <v>2576.4383561643835</v>
      </c>
    </row>
    <row r="37" spans="1:8" ht="19.5" customHeight="1">
      <c r="A37" s="145" t="s">
        <v>132</v>
      </c>
      <c r="B37" s="146">
        <v>3195</v>
      </c>
      <c r="C37" s="41">
        <f>SUM(C7,C18)</f>
        <v>413</v>
      </c>
      <c r="D37" s="41">
        <f>SUM(D7,D18)</f>
        <v>-1798</v>
      </c>
      <c r="E37" s="41">
        <f>SUM(E7,E18)</f>
        <v>-1325</v>
      </c>
      <c r="F37" s="41">
        <f>SUM(F7,F18)</f>
        <v>-1798</v>
      </c>
      <c r="G37" s="42">
        <f>F37-E37</f>
        <v>-473</v>
      </c>
      <c r="H37" s="113">
        <f>(F37/E37)*100</f>
        <v>135.69811320754718</v>
      </c>
    </row>
    <row r="38" spans="1:8" ht="19.5" customHeight="1">
      <c r="A38" s="138" t="s">
        <v>363</v>
      </c>
      <c r="B38" s="139"/>
      <c r="C38" s="139"/>
      <c r="D38" s="139"/>
      <c r="E38" s="139"/>
      <c r="F38" s="139"/>
      <c r="G38" s="39">
        <f>F38-E38</f>
        <v>0</v>
      </c>
      <c r="H38" s="115" t="e">
        <f>(F38/E38)*100</f>
        <v>#DIV/0!</v>
      </c>
    </row>
    <row r="39" spans="1:8" ht="19.5" customHeight="1">
      <c r="A39" s="141" t="s">
        <v>364</v>
      </c>
      <c r="B39" s="142">
        <v>3200</v>
      </c>
      <c r="C39" s="41">
        <f>SUM(C40:C43)</f>
        <v>0</v>
      </c>
      <c r="D39" s="41">
        <f>SUM(D40:D43)</f>
        <v>0</v>
      </c>
      <c r="E39" s="41">
        <f>SUM(E40:E43)</f>
        <v>0</v>
      </c>
      <c r="F39" s="41">
        <f>SUM(F40:F43)</f>
        <v>0</v>
      </c>
      <c r="G39" s="42">
        <f>F39-E39</f>
        <v>0</v>
      </c>
      <c r="H39" s="113" t="e">
        <f>(F39/E39)*100</f>
        <v>#DIV/0!</v>
      </c>
    </row>
    <row r="40" spans="1:8" ht="19.5" customHeight="1">
      <c r="A40" s="44" t="s">
        <v>365</v>
      </c>
      <c r="B40" s="16">
        <v>3210</v>
      </c>
      <c r="C40" s="39"/>
      <c r="D40" s="39"/>
      <c r="E40" s="39"/>
      <c r="F40" s="39"/>
      <c r="G40" s="39">
        <f>F40-E40</f>
        <v>0</v>
      </c>
      <c r="H40" s="115" t="e">
        <f>(F40/E40)*100</f>
        <v>#DIV/0!</v>
      </c>
    </row>
    <row r="41" spans="1:8" ht="19.5" customHeight="1">
      <c r="A41" s="44" t="s">
        <v>366</v>
      </c>
      <c r="B41" s="16">
        <v>3220</v>
      </c>
      <c r="C41" s="39"/>
      <c r="D41" s="39"/>
      <c r="E41" s="39"/>
      <c r="F41" s="39"/>
      <c r="G41" s="39">
        <f>F41-E41</f>
        <v>0</v>
      </c>
      <c r="H41" s="115" t="e">
        <f>(F41/E41)*100</f>
        <v>#DIV/0!</v>
      </c>
    </row>
    <row r="42" spans="1:8" ht="19.5" customHeight="1">
      <c r="A42" s="44" t="s">
        <v>367</v>
      </c>
      <c r="B42" s="16">
        <v>3230</v>
      </c>
      <c r="C42" s="39"/>
      <c r="D42" s="39"/>
      <c r="E42" s="39"/>
      <c r="F42" s="39"/>
      <c r="G42" s="39">
        <f>F42-E42</f>
        <v>0</v>
      </c>
      <c r="H42" s="115" t="e">
        <f>(F42/E42)*100</f>
        <v>#DIV/0!</v>
      </c>
    </row>
    <row r="43" spans="1:8" ht="19.5" customHeight="1">
      <c r="A43" s="44" t="s">
        <v>368</v>
      </c>
      <c r="B43" s="16">
        <v>3240</v>
      </c>
      <c r="C43" s="39"/>
      <c r="D43" s="39"/>
      <c r="E43" s="39"/>
      <c r="F43" s="39"/>
      <c r="G43" s="39">
        <f>F43-E43</f>
        <v>0</v>
      </c>
      <c r="H43" s="115" t="e">
        <f>(F43/E43)*100</f>
        <v>#DIV/0!</v>
      </c>
    </row>
    <row r="44" spans="1:8" ht="19.5" customHeight="1">
      <c r="A44" s="46" t="s">
        <v>369</v>
      </c>
      <c r="B44" s="116">
        <v>3255</v>
      </c>
      <c r="C44" s="41">
        <f>SUM(C45:C49)</f>
        <v>0</v>
      </c>
      <c r="D44" s="41">
        <f>SUM(D45:D49)</f>
        <v>0</v>
      </c>
      <c r="E44" s="41">
        <f>SUM(E45:E49)</f>
        <v>0</v>
      </c>
      <c r="F44" s="41">
        <f>SUM(F45:F49)</f>
        <v>0</v>
      </c>
      <c r="G44" s="42">
        <f>F44-E44</f>
        <v>0</v>
      </c>
      <c r="H44" s="113" t="e">
        <f>(F44/E44)*100</f>
        <v>#DIV/0!</v>
      </c>
    </row>
    <row r="45" spans="1:8" ht="19.5" customHeight="1">
      <c r="A45" s="44" t="s">
        <v>370</v>
      </c>
      <c r="B45" s="16">
        <v>3260</v>
      </c>
      <c r="C45" s="39" t="s">
        <v>351</v>
      </c>
      <c r="D45" s="39" t="s">
        <v>351</v>
      </c>
      <c r="E45" s="39" t="s">
        <v>351</v>
      </c>
      <c r="F45" s="39" t="s">
        <v>351</v>
      </c>
      <c r="G45" s="39" t="e">
        <f>F45-E45</f>
        <v>#VALUE!</v>
      </c>
      <c r="H45" s="115" t="e">
        <f>(F45/E45)*100</f>
        <v>#VALUE!</v>
      </c>
    </row>
    <row r="46" spans="1:8" ht="19.5" customHeight="1">
      <c r="A46" s="44" t="s">
        <v>371</v>
      </c>
      <c r="B46" s="16">
        <v>3265</v>
      </c>
      <c r="C46" s="39" t="s">
        <v>351</v>
      </c>
      <c r="D46" s="39" t="s">
        <v>351</v>
      </c>
      <c r="E46" s="39" t="s">
        <v>351</v>
      </c>
      <c r="F46" s="39" t="s">
        <v>351</v>
      </c>
      <c r="G46" s="39" t="e">
        <f>F46-E46</f>
        <v>#VALUE!</v>
      </c>
      <c r="H46" s="115" t="e">
        <f>(F46/E46)*100</f>
        <v>#VALUE!</v>
      </c>
    </row>
    <row r="47" spans="1:8" ht="19.5" customHeight="1">
      <c r="A47" s="44" t="s">
        <v>372</v>
      </c>
      <c r="B47" s="16">
        <v>3270</v>
      </c>
      <c r="C47" s="39" t="s">
        <v>351</v>
      </c>
      <c r="D47" s="39" t="s">
        <v>351</v>
      </c>
      <c r="E47" s="39" t="s">
        <v>351</v>
      </c>
      <c r="F47" s="39" t="s">
        <v>351</v>
      </c>
      <c r="G47" s="39" t="e">
        <f>F47-E47</f>
        <v>#VALUE!</v>
      </c>
      <c r="H47" s="115" t="e">
        <f>(F47/E47)*100</f>
        <v>#VALUE!</v>
      </c>
    </row>
    <row r="48" spans="1:8" ht="19.5" customHeight="1">
      <c r="A48" s="44" t="s">
        <v>373</v>
      </c>
      <c r="B48" s="16">
        <v>3275</v>
      </c>
      <c r="C48" s="39" t="s">
        <v>351</v>
      </c>
      <c r="D48" s="39" t="s">
        <v>351</v>
      </c>
      <c r="E48" s="39" t="s">
        <v>351</v>
      </c>
      <c r="F48" s="39" t="s">
        <v>351</v>
      </c>
      <c r="G48" s="39" t="e">
        <f>F48-E48</f>
        <v>#VALUE!</v>
      </c>
      <c r="H48" s="115" t="e">
        <f>(F48/E48)*100</f>
        <v>#VALUE!</v>
      </c>
    </row>
    <row r="49" spans="1:8" ht="19.5" customHeight="1">
      <c r="A49" s="44" t="s">
        <v>362</v>
      </c>
      <c r="B49" s="16">
        <v>3280</v>
      </c>
      <c r="C49" s="39" t="s">
        <v>351</v>
      </c>
      <c r="D49" s="39" t="s">
        <v>351</v>
      </c>
      <c r="E49" s="39" t="s">
        <v>351</v>
      </c>
      <c r="F49" s="39" t="s">
        <v>351</v>
      </c>
      <c r="G49" s="39" t="e">
        <f>F49-E49</f>
        <v>#VALUE!</v>
      </c>
      <c r="H49" s="115" t="e">
        <f>(F49/E49)*100</f>
        <v>#VALUE!</v>
      </c>
    </row>
    <row r="50" spans="1:8" ht="19.5" customHeight="1">
      <c r="A50" s="147" t="s">
        <v>133</v>
      </c>
      <c r="B50" s="146">
        <v>3295</v>
      </c>
      <c r="C50" s="41">
        <f>SUM(C39,C44)</f>
        <v>0</v>
      </c>
      <c r="D50" s="41">
        <f>SUM(D39,D44)</f>
        <v>0</v>
      </c>
      <c r="E50" s="41">
        <f>SUM(E39,E44)</f>
        <v>0</v>
      </c>
      <c r="F50" s="41">
        <f>SUM(F39,F44)</f>
        <v>0</v>
      </c>
      <c r="G50" s="42">
        <f>F50-E50</f>
        <v>0</v>
      </c>
      <c r="H50" s="113" t="e">
        <f>(F50/E50)*100</f>
        <v>#DIV/0!</v>
      </c>
    </row>
    <row r="51" spans="1:8" ht="19.5" customHeight="1">
      <c r="A51" s="138" t="s">
        <v>374</v>
      </c>
      <c r="B51" s="139"/>
      <c r="C51" s="139"/>
      <c r="D51" s="139"/>
      <c r="E51" s="139"/>
      <c r="F51" s="139"/>
      <c r="G51" s="39">
        <f>F51-E51</f>
        <v>0</v>
      </c>
      <c r="H51" s="115" t="e">
        <f>(F51/E51)*100</f>
        <v>#DIV/0!</v>
      </c>
    </row>
    <row r="52" spans="1:8" ht="19.5" customHeight="1">
      <c r="A52" s="46" t="s">
        <v>375</v>
      </c>
      <c r="B52" s="116">
        <v>3300</v>
      </c>
      <c r="C52" s="41">
        <f>SUM(C53,C54,C58)</f>
        <v>0</v>
      </c>
      <c r="D52" s="41">
        <f>SUM(D53,D54,D58)</f>
        <v>0</v>
      </c>
      <c r="E52" s="41">
        <f>SUM(E53,E54,E58)</f>
        <v>0</v>
      </c>
      <c r="F52" s="41">
        <f>SUM(F53,F54,F58)</f>
        <v>0</v>
      </c>
      <c r="G52" s="42">
        <f>F52-E52</f>
        <v>0</v>
      </c>
      <c r="H52" s="113" t="e">
        <f>(F52/E52)*100</f>
        <v>#DIV/0!</v>
      </c>
    </row>
    <row r="53" spans="1:8" ht="19.5" customHeight="1">
      <c r="A53" s="44" t="s">
        <v>376</v>
      </c>
      <c r="B53" s="16">
        <v>3310</v>
      </c>
      <c r="C53" s="39"/>
      <c r="D53" s="39"/>
      <c r="E53" s="39"/>
      <c r="F53" s="39"/>
      <c r="G53" s="39">
        <f>F53-E53</f>
        <v>0</v>
      </c>
      <c r="H53" s="115" t="e">
        <f>(F53/E53)*100</f>
        <v>#DIV/0!</v>
      </c>
    </row>
    <row r="54" spans="1:8" ht="19.5" customHeight="1">
      <c r="A54" s="44" t="s">
        <v>377</v>
      </c>
      <c r="B54" s="16">
        <v>3320</v>
      </c>
      <c r="C54" s="90">
        <f>SUM(C55:C57)</f>
        <v>0</v>
      </c>
      <c r="D54" s="90">
        <f>SUM(D55:D57)</f>
        <v>0</v>
      </c>
      <c r="E54" s="90">
        <f>SUM(E55:E57)</f>
        <v>0</v>
      </c>
      <c r="F54" s="90">
        <f>SUM(F55:F57)</f>
        <v>0</v>
      </c>
      <c r="G54" s="39">
        <f>F54-E54</f>
        <v>0</v>
      </c>
      <c r="H54" s="115" t="e">
        <f>(F54/E54)*100</f>
        <v>#DIV/0!</v>
      </c>
    </row>
    <row r="55" spans="1:8" ht="19.5" customHeight="1">
      <c r="A55" s="44" t="s">
        <v>343</v>
      </c>
      <c r="B55" s="16">
        <v>3321</v>
      </c>
      <c r="C55" s="39"/>
      <c r="D55" s="39"/>
      <c r="E55" s="39"/>
      <c r="F55" s="39"/>
      <c r="G55" s="39">
        <f>F55-E55</f>
        <v>0</v>
      </c>
      <c r="H55" s="115" t="e">
        <f>(F55/E55)*100</f>
        <v>#DIV/0!</v>
      </c>
    </row>
    <row r="56" spans="1:8" ht="19.5" customHeight="1">
      <c r="A56" s="44" t="s">
        <v>344</v>
      </c>
      <c r="B56" s="16">
        <v>3322</v>
      </c>
      <c r="C56" s="39"/>
      <c r="D56" s="39"/>
      <c r="E56" s="39"/>
      <c r="F56" s="39"/>
      <c r="G56" s="39">
        <f>F56-E56</f>
        <v>0</v>
      </c>
      <c r="H56" s="115" t="e">
        <f>(F56/E56)*100</f>
        <v>#DIV/0!</v>
      </c>
    </row>
    <row r="57" spans="1:8" ht="19.5" customHeight="1">
      <c r="A57" s="44" t="s">
        <v>345</v>
      </c>
      <c r="B57" s="16">
        <v>3323</v>
      </c>
      <c r="C57" s="39"/>
      <c r="D57" s="39"/>
      <c r="E57" s="39"/>
      <c r="F57" s="39"/>
      <c r="G57" s="39">
        <f>F57-E57</f>
        <v>0</v>
      </c>
      <c r="H57" s="115" t="e">
        <f>(F57/E57)*100</f>
        <v>#DIV/0!</v>
      </c>
    </row>
    <row r="58" spans="1:8" ht="19.5" customHeight="1">
      <c r="A58" s="44" t="s">
        <v>368</v>
      </c>
      <c r="B58" s="16">
        <v>3340</v>
      </c>
      <c r="C58" s="39"/>
      <c r="D58" s="39"/>
      <c r="E58" s="39"/>
      <c r="F58" s="39"/>
      <c r="G58" s="39">
        <f>F58-E58</f>
        <v>0</v>
      </c>
      <c r="H58" s="115" t="e">
        <f>(F58/E58)*100</f>
        <v>#DIV/0!</v>
      </c>
    </row>
    <row r="59" spans="1:8" ht="19.5" customHeight="1">
      <c r="A59" s="46" t="s">
        <v>378</v>
      </c>
      <c r="B59" s="116">
        <v>3345</v>
      </c>
      <c r="C59" s="41">
        <f>SUM(C60,C61,C65,C66)</f>
        <v>0</v>
      </c>
      <c r="D59" s="41">
        <f>SUM(D60,D61,D65,D66)</f>
        <v>0</v>
      </c>
      <c r="E59" s="41">
        <f>SUM(E60,E61,E65,E66)</f>
        <v>-13</v>
      </c>
      <c r="F59" s="41">
        <f>SUM(F60,F61,F65,F66)</f>
        <v>0</v>
      </c>
      <c r="G59" s="42">
        <f>F59-E59</f>
        <v>13</v>
      </c>
      <c r="H59" s="113">
        <f>(F59/E59)*100</f>
        <v>0</v>
      </c>
    </row>
    <row r="60" spans="1:8" ht="19.5" customHeight="1">
      <c r="A60" s="44" t="s">
        <v>379</v>
      </c>
      <c r="B60" s="16">
        <v>3350</v>
      </c>
      <c r="C60" s="39" t="s">
        <v>351</v>
      </c>
      <c r="D60" s="39" t="s">
        <v>351</v>
      </c>
      <c r="E60" s="39">
        <v>0</v>
      </c>
      <c r="F60" s="39">
        <v>0</v>
      </c>
      <c r="G60" s="39">
        <f>F60-E60</f>
        <v>0</v>
      </c>
      <c r="H60" s="115" t="e">
        <f>(F60/E60)*100</f>
        <v>#DIV/0!</v>
      </c>
    </row>
    <row r="61" spans="1:8" ht="19.5" customHeight="1">
      <c r="A61" s="44" t="s">
        <v>380</v>
      </c>
      <c r="B61" s="16">
        <v>3360</v>
      </c>
      <c r="C61" s="90">
        <f>SUM(C62:C64)</f>
        <v>0</v>
      </c>
      <c r="D61" s="90">
        <f>SUM(D62:D64)</f>
        <v>0</v>
      </c>
      <c r="E61" s="90">
        <f>SUM(E62:E64)</f>
        <v>0</v>
      </c>
      <c r="F61" s="90">
        <f>SUM(F62:F64)</f>
        <v>0</v>
      </c>
      <c r="G61" s="39">
        <f>F61-E61</f>
        <v>0</v>
      </c>
      <c r="H61" s="115" t="e">
        <f>(F61/E61)*100</f>
        <v>#DIV/0!</v>
      </c>
    </row>
    <row r="62" spans="1:8" ht="19.5" customHeight="1">
      <c r="A62" s="44" t="s">
        <v>343</v>
      </c>
      <c r="B62" s="16">
        <v>3361</v>
      </c>
      <c r="C62" s="39" t="s">
        <v>351</v>
      </c>
      <c r="D62" s="39" t="s">
        <v>351</v>
      </c>
      <c r="E62" s="39">
        <v>0</v>
      </c>
      <c r="F62" s="39">
        <v>0</v>
      </c>
      <c r="G62" s="39">
        <f>F62-E62</f>
        <v>0</v>
      </c>
      <c r="H62" s="115" t="e">
        <f>(F62/E62)*100</f>
        <v>#DIV/0!</v>
      </c>
    </row>
    <row r="63" spans="1:8" ht="19.5" customHeight="1">
      <c r="A63" s="44" t="s">
        <v>344</v>
      </c>
      <c r="B63" s="16">
        <v>3362</v>
      </c>
      <c r="C63" s="39" t="s">
        <v>351</v>
      </c>
      <c r="D63" s="39" t="s">
        <v>351</v>
      </c>
      <c r="E63" s="39">
        <v>0</v>
      </c>
      <c r="F63" s="39">
        <v>0</v>
      </c>
      <c r="G63" s="39">
        <f>F63-E63</f>
        <v>0</v>
      </c>
      <c r="H63" s="115" t="e">
        <f>(F63/E63)*100</f>
        <v>#DIV/0!</v>
      </c>
    </row>
    <row r="64" spans="1:8" ht="19.5" customHeight="1">
      <c r="A64" s="44" t="s">
        <v>345</v>
      </c>
      <c r="B64" s="16">
        <v>3363</v>
      </c>
      <c r="C64" s="39" t="s">
        <v>351</v>
      </c>
      <c r="D64" s="39" t="s">
        <v>351</v>
      </c>
      <c r="E64" s="39">
        <v>0</v>
      </c>
      <c r="F64" s="39">
        <v>0</v>
      </c>
      <c r="G64" s="39">
        <f>F64-E64</f>
        <v>0</v>
      </c>
      <c r="H64" s="115" t="e">
        <f>(F64/E64)*100</f>
        <v>#DIV/0!</v>
      </c>
    </row>
    <row r="65" spans="1:8" ht="19.5" customHeight="1">
      <c r="A65" s="44" t="s">
        <v>381</v>
      </c>
      <c r="B65" s="16">
        <v>3370</v>
      </c>
      <c r="C65" s="39" t="s">
        <v>351</v>
      </c>
      <c r="D65" s="39" t="s">
        <v>351</v>
      </c>
      <c r="E65" s="39">
        <v>0</v>
      </c>
      <c r="F65" s="39">
        <v>0</v>
      </c>
      <c r="G65" s="39">
        <f>F65-E65</f>
        <v>0</v>
      </c>
      <c r="H65" s="115" t="e">
        <f>(F65/E65)*100</f>
        <v>#DIV/0!</v>
      </c>
    </row>
    <row r="66" spans="1:8" ht="19.5" customHeight="1">
      <c r="A66" s="44" t="s">
        <v>362</v>
      </c>
      <c r="B66" s="16">
        <v>3380</v>
      </c>
      <c r="C66" s="39" t="s">
        <v>351</v>
      </c>
      <c r="D66" s="39" t="s">
        <v>351</v>
      </c>
      <c r="E66" s="39">
        <v>-13</v>
      </c>
      <c r="F66" s="39">
        <v>0</v>
      </c>
      <c r="G66" s="39">
        <f>F66-E66</f>
        <v>13</v>
      </c>
      <c r="H66" s="115">
        <f>(F66/E66)*100</f>
        <v>0</v>
      </c>
    </row>
    <row r="67" spans="1:8" ht="19.5" customHeight="1">
      <c r="A67" s="46" t="s">
        <v>382</v>
      </c>
      <c r="B67" s="116">
        <v>3395</v>
      </c>
      <c r="C67" s="41">
        <f>SUM(C52,C59)</f>
        <v>0</v>
      </c>
      <c r="D67" s="41">
        <f>SUM(D52,D59)</f>
        <v>0</v>
      </c>
      <c r="E67" s="41">
        <f>SUM(E52,E59)</f>
        <v>-13</v>
      </c>
      <c r="F67" s="41">
        <f>SUM(F52,F59)</f>
        <v>0</v>
      </c>
      <c r="G67" s="42">
        <f>F67-E67</f>
        <v>13</v>
      </c>
      <c r="H67" s="113">
        <f>(F67/E67)*100</f>
        <v>0</v>
      </c>
    </row>
    <row r="68" spans="1:8" ht="19.5" customHeight="1">
      <c r="A68" s="148" t="s">
        <v>383</v>
      </c>
      <c r="B68" s="116">
        <v>3400</v>
      </c>
      <c r="C68" s="41">
        <f>SUM(C37,C50,C67)</f>
        <v>413</v>
      </c>
      <c r="D68" s="41">
        <f>SUM(D37,D50,D67)</f>
        <v>-1798</v>
      </c>
      <c r="E68" s="41">
        <f>SUM(E37,E50,E67)</f>
        <v>-1338</v>
      </c>
      <c r="F68" s="41">
        <f>SUM(F37,F50,F67)</f>
        <v>-1798</v>
      </c>
      <c r="G68" s="42">
        <f>F68-E68</f>
        <v>-460</v>
      </c>
      <c r="H68" s="113">
        <f>(F68/E68)*100</f>
        <v>134.3796711509716</v>
      </c>
    </row>
    <row r="69" spans="1:8" ht="19.5" customHeight="1">
      <c r="A69" s="44" t="s">
        <v>130</v>
      </c>
      <c r="B69" s="16">
        <v>3405</v>
      </c>
      <c r="C69" s="39">
        <v>546</v>
      </c>
      <c r="D69" s="39">
        <f>F69</f>
        <v>4384</v>
      </c>
      <c r="E69" s="39">
        <v>0</v>
      </c>
      <c r="F69" s="39">
        <v>4384</v>
      </c>
      <c r="G69" s="39">
        <f>F69-E69</f>
        <v>4384</v>
      </c>
      <c r="H69" s="115" t="e">
        <f>(F69/E69)*100</f>
        <v>#DIV/0!</v>
      </c>
    </row>
    <row r="70" spans="1:8" ht="19.5" customHeight="1">
      <c r="A70" s="65" t="s">
        <v>135</v>
      </c>
      <c r="B70" s="16">
        <v>3410</v>
      </c>
      <c r="C70" s="39"/>
      <c r="D70" s="39"/>
      <c r="E70" s="39">
        <v>0</v>
      </c>
      <c r="F70" s="39">
        <v>0</v>
      </c>
      <c r="G70" s="39">
        <f>F70-E70</f>
        <v>0</v>
      </c>
      <c r="H70" s="115" t="e">
        <f>(F70/E70)*100</f>
        <v>#DIV/0!</v>
      </c>
    </row>
    <row r="71" spans="1:8" ht="19.5" customHeight="1">
      <c r="A71" s="44" t="s">
        <v>136</v>
      </c>
      <c r="B71" s="16">
        <v>3415</v>
      </c>
      <c r="C71" s="60">
        <f>SUM(C69,C68,C70)</f>
        <v>959</v>
      </c>
      <c r="D71" s="60">
        <f>SUM(D69,D68,D70)</f>
        <v>2586</v>
      </c>
      <c r="E71" s="60">
        <f>SUM(E69,E68,E70)</f>
        <v>-1338</v>
      </c>
      <c r="F71" s="60">
        <f>SUM(F69,F68,F70)</f>
        <v>2586</v>
      </c>
      <c r="G71" s="39">
        <f>F71-E71</f>
        <v>3924</v>
      </c>
      <c r="H71" s="115">
        <f>(F71/E71)*100</f>
        <v>-193.27354260089686</v>
      </c>
    </row>
    <row r="72" spans="1:8" s="149" customFormat="1" ht="12.75">
      <c r="A72" s="108"/>
      <c r="B72" s="27"/>
      <c r="C72" s="27"/>
      <c r="D72" s="27"/>
      <c r="E72" s="27"/>
      <c r="F72" s="27"/>
      <c r="G72" s="27"/>
      <c r="H72" s="27"/>
    </row>
    <row r="73" spans="1:6" s="1" customFormat="1" ht="27.75" customHeight="1">
      <c r="A73" s="121" t="s">
        <v>384</v>
      </c>
      <c r="B73" s="2"/>
      <c r="C73" s="106" t="s">
        <v>327</v>
      </c>
      <c r="D73" s="106"/>
      <c r="E73" s="124"/>
      <c r="F73" s="1" t="s">
        <v>385</v>
      </c>
    </row>
    <row r="74" spans="1:8" ht="18.75" customHeight="1">
      <c r="A74" s="8" t="s">
        <v>386</v>
      </c>
      <c r="B74" s="1"/>
      <c r="C74" s="2" t="s">
        <v>209</v>
      </c>
      <c r="D74" s="2"/>
      <c r="E74" s="1"/>
      <c r="F74" s="2" t="s">
        <v>387</v>
      </c>
      <c r="G74" s="2"/>
      <c r="H74" s="2"/>
    </row>
  </sheetData>
  <sheetProtection selectLockedCells="1" selectUnlockedCells="1"/>
  <mergeCells count="9">
    <mergeCell ref="A1:H1"/>
    <mergeCell ref="A3:A4"/>
    <mergeCell ref="B3:B4"/>
    <mergeCell ref="C3:D3"/>
    <mergeCell ref="E3:H3"/>
    <mergeCell ref="C73:D73"/>
    <mergeCell ref="F73:H73"/>
    <mergeCell ref="C74:D74"/>
    <mergeCell ref="F74:H74"/>
  </mergeCells>
  <printOptions/>
  <pageMargins left="1.18125" right="0.39375" top="0.7868055555555555" bottom="0.7875" header="0.19652777777777777" footer="0.5118055555555555"/>
  <pageSetup horizontalDpi="300" verticalDpi="300" orientation="landscape" paperSize="9" scale="57"/>
  <headerFooter alignWithMargins="0">
    <oddHeader>&amp;C&amp;"Times New Roman,Обычный"&amp;14 9&amp;R&amp;"Times New Roman,Обычный"&amp;14Продовження додатка 3
Таблиця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O145"/>
  <sheetViews>
    <sheetView zoomScale="75" zoomScaleNormal="75" zoomScaleSheetLayoutView="55" workbookViewId="0" topLeftCell="D1">
      <selection activeCell="E8" sqref="E8"/>
    </sheetView>
  </sheetViews>
  <sheetFormatPr defaultColWidth="9.00390625" defaultRowHeight="12.75"/>
  <cols>
    <col min="1" max="1" width="82.25390625" style="1" customWidth="1"/>
    <col min="2" max="2" width="9.875" style="2" customWidth="1"/>
    <col min="3" max="7" width="25.75390625" style="2" customWidth="1"/>
    <col min="8" max="8" width="21.125" style="2" customWidth="1"/>
    <col min="9" max="9" width="9.625" style="1" customWidth="1"/>
    <col min="10" max="10" width="9.875" style="1" customWidth="1"/>
    <col min="11" max="16384" width="9.125" style="1" customWidth="1"/>
  </cols>
  <sheetData>
    <row r="1" spans="1:8" ht="12.75">
      <c r="A1" s="27" t="s">
        <v>388</v>
      </c>
      <c r="B1" s="27"/>
      <c r="C1" s="27"/>
      <c r="D1" s="27"/>
      <c r="E1" s="27"/>
      <c r="F1" s="27"/>
      <c r="G1" s="27"/>
      <c r="H1" s="27"/>
    </row>
    <row r="2" s="1" customFormat="1" ht="12.75"/>
    <row r="3" spans="1:8" ht="43.5" customHeight="1">
      <c r="A3" s="16" t="s">
        <v>46</v>
      </c>
      <c r="B3" s="29" t="s">
        <v>47</v>
      </c>
      <c r="C3" s="29" t="s">
        <v>48</v>
      </c>
      <c r="D3" s="29"/>
      <c r="E3" s="30" t="s">
        <v>49</v>
      </c>
      <c r="F3" s="30"/>
      <c r="G3" s="30"/>
      <c r="H3" s="30"/>
    </row>
    <row r="4" spans="1:8" ht="56.25" customHeight="1">
      <c r="A4" s="16"/>
      <c r="B4" s="29"/>
      <c r="C4" s="29" t="s">
        <v>50</v>
      </c>
      <c r="D4" s="29" t="s">
        <v>51</v>
      </c>
      <c r="E4" s="29" t="s">
        <v>52</v>
      </c>
      <c r="F4" s="29" t="s">
        <v>53</v>
      </c>
      <c r="G4" s="31" t="s">
        <v>54</v>
      </c>
      <c r="H4" s="31" t="s">
        <v>55</v>
      </c>
    </row>
    <row r="5" spans="1:8" ht="15.75" customHeight="1">
      <c r="A5" s="16">
        <v>1</v>
      </c>
      <c r="B5" s="29">
        <v>2</v>
      </c>
      <c r="C5" s="16">
        <v>3</v>
      </c>
      <c r="D5" s="29">
        <v>4</v>
      </c>
      <c r="E5" s="16">
        <v>5</v>
      </c>
      <c r="F5" s="29">
        <v>6</v>
      </c>
      <c r="G5" s="16">
        <v>7</v>
      </c>
      <c r="H5" s="29">
        <v>8</v>
      </c>
    </row>
    <row r="6" spans="1:8" s="33" customFormat="1" ht="12.75">
      <c r="A6" s="46" t="s">
        <v>389</v>
      </c>
      <c r="B6" s="73">
        <v>4000</v>
      </c>
      <c r="C6" s="91">
        <f>SUM(C7:C12)</f>
        <v>290</v>
      </c>
      <c r="D6" s="91">
        <f>SUM(D7:D12)</f>
        <v>4455</v>
      </c>
      <c r="E6" s="91">
        <f>SUM(E7:E12)</f>
        <v>1450</v>
      </c>
      <c r="F6" s="91">
        <f>SUM(F7:F12)</f>
        <v>4455</v>
      </c>
      <c r="G6" s="42">
        <f>F6-E6</f>
        <v>3005</v>
      </c>
      <c r="H6" s="113">
        <f>(F6/E6)*100</f>
        <v>307.2413793103448</v>
      </c>
    </row>
    <row r="7" spans="1:8" ht="19.5" customHeight="1">
      <c r="A7" s="44" t="s">
        <v>139</v>
      </c>
      <c r="B7" s="73" t="s">
        <v>140</v>
      </c>
      <c r="C7" s="39">
        <v>0</v>
      </c>
      <c r="D7" s="39">
        <v>0</v>
      </c>
      <c r="E7" s="94">
        <v>170</v>
      </c>
      <c r="F7" s="39">
        <v>0</v>
      </c>
      <c r="G7" s="39">
        <f>F7-E7</f>
        <v>-170</v>
      </c>
      <c r="H7" s="115">
        <f>(F7/E7)*100</f>
        <v>0</v>
      </c>
    </row>
    <row r="8" spans="1:15" ht="19.5" customHeight="1">
      <c r="A8" s="44" t="s">
        <v>141</v>
      </c>
      <c r="B8" s="73">
        <v>4020</v>
      </c>
      <c r="C8" s="39">
        <v>14</v>
      </c>
      <c r="D8" s="39">
        <f>F8</f>
        <v>1329</v>
      </c>
      <c r="E8" s="94">
        <v>0</v>
      </c>
      <c r="F8" s="39">
        <v>1329</v>
      </c>
      <c r="G8" s="39">
        <f>F8-E8</f>
        <v>1329</v>
      </c>
      <c r="H8" s="115" t="e">
        <f>(F8/E8)*100</f>
        <v>#DIV/0!</v>
      </c>
      <c r="O8" s="3"/>
    </row>
    <row r="9" spans="1:14" ht="19.5" customHeight="1">
      <c r="A9" s="44" t="s">
        <v>142</v>
      </c>
      <c r="B9" s="73">
        <v>4030</v>
      </c>
      <c r="C9" s="39">
        <v>19</v>
      </c>
      <c r="D9" s="39">
        <f>F9</f>
        <v>102</v>
      </c>
      <c r="E9" s="94">
        <v>0</v>
      </c>
      <c r="F9" s="39">
        <v>102</v>
      </c>
      <c r="G9" s="39">
        <f>F9-E9</f>
        <v>102</v>
      </c>
      <c r="H9" s="115" t="e">
        <f>(F9/E9)*100</f>
        <v>#DIV/0!</v>
      </c>
      <c r="N9" s="3"/>
    </row>
    <row r="10" spans="1:8" ht="19.5" customHeight="1">
      <c r="A10" s="44" t="s">
        <v>143</v>
      </c>
      <c r="B10" s="73">
        <v>4040</v>
      </c>
      <c r="C10" s="39">
        <v>0</v>
      </c>
      <c r="D10" s="39">
        <v>0</v>
      </c>
      <c r="E10" s="94">
        <v>0</v>
      </c>
      <c r="F10" s="39">
        <v>0</v>
      </c>
      <c r="G10" s="39">
        <f>F10-E10</f>
        <v>0</v>
      </c>
      <c r="H10" s="115" t="e">
        <f>(F10/E10)*100</f>
        <v>#DIV/0!</v>
      </c>
    </row>
    <row r="11" spans="1:8" ht="12.75">
      <c r="A11" s="44" t="s">
        <v>144</v>
      </c>
      <c r="B11" s="73">
        <v>4050</v>
      </c>
      <c r="C11" s="39">
        <v>257</v>
      </c>
      <c r="D11" s="39">
        <f>F11</f>
        <v>3024</v>
      </c>
      <c r="E11" s="94">
        <v>1280</v>
      </c>
      <c r="F11" s="39">
        <v>3024</v>
      </c>
      <c r="G11" s="39">
        <f>F11-E11</f>
        <v>1744</v>
      </c>
      <c r="H11" s="115">
        <f>(F11/E11)*100</f>
        <v>236.24999999999997</v>
      </c>
    </row>
    <row r="12" spans="1:8" ht="12.75">
      <c r="A12" s="44" t="s">
        <v>145</v>
      </c>
      <c r="B12" s="73">
        <v>4060</v>
      </c>
      <c r="C12" s="39">
        <v>0</v>
      </c>
      <c r="D12" s="39">
        <v>0</v>
      </c>
      <c r="E12" s="94" t="s">
        <v>390</v>
      </c>
      <c r="F12" s="39">
        <v>0</v>
      </c>
      <c r="G12" s="39">
        <f>F12-E12</f>
        <v>0</v>
      </c>
      <c r="H12" s="115" t="e">
        <f>(F12/E12)*100</f>
        <v>#VALUE!</v>
      </c>
    </row>
    <row r="13" s="1" customFormat="1" ht="12.75"/>
    <row r="14" s="1" customFormat="1" ht="12.75"/>
    <row r="15" spans="1:9" s="108" customFormat="1" ht="19.5" customHeight="1">
      <c r="A15" s="10"/>
      <c r="I15" s="1"/>
    </row>
    <row r="16" spans="1:6" s="1" customFormat="1" ht="27.75" customHeight="1">
      <c r="A16" s="121" t="s">
        <v>391</v>
      </c>
      <c r="B16" s="2"/>
      <c r="C16" s="106" t="s">
        <v>327</v>
      </c>
      <c r="D16" s="106"/>
      <c r="E16" s="124"/>
      <c r="F16" s="1" t="s">
        <v>392</v>
      </c>
    </row>
    <row r="17" spans="1:8" s="108" customFormat="1" ht="18.75" customHeight="1">
      <c r="A17" s="2" t="s">
        <v>393</v>
      </c>
      <c r="B17" s="1"/>
      <c r="C17" s="2" t="s">
        <v>209</v>
      </c>
      <c r="D17" s="2"/>
      <c r="E17" s="1"/>
      <c r="F17" s="2" t="s">
        <v>387</v>
      </c>
      <c r="G17" s="2"/>
      <c r="H17" s="2"/>
    </row>
    <row r="18" ht="12.75">
      <c r="A18" s="125"/>
    </row>
    <row r="19" ht="12.75">
      <c r="A19" s="125"/>
    </row>
    <row r="20" ht="12.75">
      <c r="A20" s="125"/>
    </row>
    <row r="21" ht="12.75">
      <c r="A21" s="125"/>
    </row>
    <row r="22" ht="12.75">
      <c r="A22" s="125"/>
    </row>
    <row r="23" ht="12.75">
      <c r="A23" s="125"/>
    </row>
    <row r="24" ht="12.75">
      <c r="A24" s="125"/>
    </row>
    <row r="25" ht="12.75">
      <c r="A25" s="125"/>
    </row>
    <row r="26" ht="12.75">
      <c r="A26" s="125"/>
    </row>
    <row r="27" ht="12.75">
      <c r="A27" s="125"/>
    </row>
    <row r="28" ht="12.75">
      <c r="A28" s="125"/>
    </row>
    <row r="29" ht="12.75">
      <c r="A29" s="125"/>
    </row>
    <row r="30" ht="12.75">
      <c r="A30" s="125"/>
    </row>
    <row r="31" ht="12.75">
      <c r="A31" s="125"/>
    </row>
    <row r="32" ht="12.75">
      <c r="A32" s="125"/>
    </row>
    <row r="33" ht="12.75">
      <c r="A33" s="125"/>
    </row>
    <row r="34" ht="12.75">
      <c r="A34" s="125"/>
    </row>
    <row r="35" ht="12.75">
      <c r="A35" s="125"/>
    </row>
    <row r="36" ht="12.75">
      <c r="A36" s="125"/>
    </row>
    <row r="37" ht="12.75">
      <c r="A37" s="125"/>
    </row>
    <row r="38" ht="12.75">
      <c r="A38" s="125"/>
    </row>
    <row r="39" ht="12.75">
      <c r="A39" s="125"/>
    </row>
    <row r="40" ht="12.75">
      <c r="A40" s="125"/>
    </row>
    <row r="41" ht="12.75">
      <c r="A41" s="125"/>
    </row>
    <row r="42" ht="12.75">
      <c r="A42" s="125"/>
    </row>
    <row r="43" ht="12.75">
      <c r="A43" s="125"/>
    </row>
    <row r="44" ht="12.75">
      <c r="A44" s="125"/>
    </row>
    <row r="45" ht="12.75">
      <c r="A45" s="125"/>
    </row>
    <row r="46" ht="12.75">
      <c r="A46" s="125"/>
    </row>
    <row r="47" ht="12.75">
      <c r="A47" s="125"/>
    </row>
    <row r="48" ht="12.75">
      <c r="A48" s="125"/>
    </row>
    <row r="49" ht="12.75">
      <c r="A49" s="125"/>
    </row>
    <row r="50" ht="12.75">
      <c r="A50" s="125"/>
    </row>
    <row r="51" ht="12.75">
      <c r="A51" s="125"/>
    </row>
    <row r="52" ht="12.75">
      <c r="A52" s="125"/>
    </row>
    <row r="53" ht="12.75">
      <c r="A53" s="125"/>
    </row>
    <row r="54" ht="12.75">
      <c r="A54" s="125"/>
    </row>
    <row r="55" ht="12.75">
      <c r="A55" s="125"/>
    </row>
    <row r="56" ht="12.75">
      <c r="A56" s="125"/>
    </row>
    <row r="57" ht="12.75">
      <c r="A57" s="125"/>
    </row>
    <row r="58" ht="12.75">
      <c r="A58" s="125"/>
    </row>
    <row r="59" ht="12.75">
      <c r="A59" s="125"/>
    </row>
    <row r="60" ht="12.75">
      <c r="A60" s="125"/>
    </row>
    <row r="61" ht="12.75">
      <c r="A61" s="125"/>
    </row>
    <row r="62" ht="12.75">
      <c r="A62" s="125"/>
    </row>
    <row r="63" ht="12.75">
      <c r="A63" s="125"/>
    </row>
    <row r="64" ht="12.75">
      <c r="A64" s="125"/>
    </row>
    <row r="65" ht="12.75">
      <c r="A65" s="125"/>
    </row>
    <row r="66" ht="12.75">
      <c r="A66" s="125"/>
    </row>
    <row r="67" ht="12.75">
      <c r="A67" s="125"/>
    </row>
    <row r="68" ht="12.75">
      <c r="A68" s="125"/>
    </row>
    <row r="69" ht="12.75">
      <c r="A69" s="125"/>
    </row>
    <row r="70" ht="12.75">
      <c r="A70" s="125"/>
    </row>
    <row r="71" ht="12.75">
      <c r="A71" s="125"/>
    </row>
    <row r="72" ht="12.75">
      <c r="A72" s="125"/>
    </row>
    <row r="73" ht="12.75">
      <c r="A73" s="125"/>
    </row>
    <row r="74" ht="12.75">
      <c r="A74" s="125"/>
    </row>
    <row r="75" ht="12.75">
      <c r="A75" s="125"/>
    </row>
    <row r="76" ht="12.75">
      <c r="A76" s="125"/>
    </row>
    <row r="77" ht="12.75">
      <c r="A77" s="125"/>
    </row>
    <row r="78" ht="12.75">
      <c r="A78" s="125"/>
    </row>
    <row r="79" ht="12.75">
      <c r="A79" s="125"/>
    </row>
    <row r="80" ht="12.75">
      <c r="A80" s="125"/>
    </row>
    <row r="81" ht="12.75">
      <c r="A81" s="125"/>
    </row>
    <row r="82" ht="12.75">
      <c r="A82" s="125"/>
    </row>
    <row r="83" ht="12.75">
      <c r="A83" s="125"/>
    </row>
    <row r="84" ht="12.75">
      <c r="A84" s="125"/>
    </row>
    <row r="85" ht="12.75">
      <c r="A85" s="125"/>
    </row>
    <row r="86" ht="12.75">
      <c r="A86" s="125"/>
    </row>
    <row r="87" ht="12.75">
      <c r="A87" s="125"/>
    </row>
    <row r="88" ht="12.75">
      <c r="A88" s="125"/>
    </row>
    <row r="89" ht="12.75">
      <c r="A89" s="125"/>
    </row>
    <row r="90" ht="12.75">
      <c r="A90" s="125"/>
    </row>
    <row r="91" ht="12.75">
      <c r="A91" s="125"/>
    </row>
    <row r="92" ht="12.75">
      <c r="A92" s="125"/>
    </row>
    <row r="93" ht="12.75">
      <c r="A93" s="125"/>
    </row>
    <row r="94" ht="12.75">
      <c r="A94" s="125"/>
    </row>
    <row r="95" ht="12.75">
      <c r="A95" s="125"/>
    </row>
    <row r="96" ht="12.75">
      <c r="A96" s="125"/>
    </row>
    <row r="97" ht="12.75">
      <c r="A97" s="125"/>
    </row>
    <row r="98" ht="12.75">
      <c r="A98" s="125"/>
    </row>
    <row r="99" ht="12.75">
      <c r="A99" s="125"/>
    </row>
    <row r="100" ht="12.75">
      <c r="A100" s="125"/>
    </row>
    <row r="101" ht="12.75">
      <c r="A101" s="125"/>
    </row>
    <row r="102" ht="12.75">
      <c r="A102" s="125"/>
    </row>
    <row r="103" ht="12.75">
      <c r="A103" s="125"/>
    </row>
    <row r="104" ht="12.75">
      <c r="A104" s="125"/>
    </row>
    <row r="105" ht="12.75">
      <c r="A105" s="125"/>
    </row>
    <row r="106" ht="12.75">
      <c r="A106" s="125"/>
    </row>
    <row r="107" ht="12.75">
      <c r="A107" s="125"/>
    </row>
    <row r="108" ht="12.75">
      <c r="A108" s="125"/>
    </row>
    <row r="109" ht="12.75">
      <c r="A109" s="125"/>
    </row>
    <row r="110" ht="12.75">
      <c r="A110" s="125"/>
    </row>
    <row r="111" ht="12.75">
      <c r="A111" s="125"/>
    </row>
    <row r="112" ht="12.75">
      <c r="A112" s="125"/>
    </row>
    <row r="113" ht="12.75">
      <c r="A113" s="125"/>
    </row>
    <row r="114" ht="12.75">
      <c r="A114" s="125"/>
    </row>
    <row r="115" ht="12.75">
      <c r="A115" s="125"/>
    </row>
    <row r="116" ht="12.75">
      <c r="A116" s="125"/>
    </row>
    <row r="117" ht="12.75">
      <c r="A117" s="125"/>
    </row>
    <row r="118" ht="12.75">
      <c r="A118" s="125"/>
    </row>
    <row r="119" ht="12.75">
      <c r="A119" s="125"/>
    </row>
    <row r="120" ht="12.75">
      <c r="A120" s="125"/>
    </row>
    <row r="121" ht="12.75">
      <c r="A121" s="125"/>
    </row>
    <row r="122" ht="12.75">
      <c r="A122" s="125"/>
    </row>
    <row r="123" ht="12.75">
      <c r="A123" s="125"/>
    </row>
    <row r="124" ht="12.75">
      <c r="A124" s="125"/>
    </row>
    <row r="125" ht="12.75">
      <c r="A125" s="125"/>
    </row>
    <row r="126" ht="12.75">
      <c r="A126" s="125"/>
    </row>
    <row r="127" ht="12.75">
      <c r="A127" s="125"/>
    </row>
    <row r="128" ht="12.75">
      <c r="A128" s="125"/>
    </row>
    <row r="129" ht="12.75">
      <c r="A129" s="125"/>
    </row>
    <row r="130" ht="12.75">
      <c r="A130" s="125"/>
    </row>
    <row r="131" ht="12.75">
      <c r="A131" s="125"/>
    </row>
    <row r="132" ht="12.75">
      <c r="A132" s="125"/>
    </row>
    <row r="133" ht="12.75">
      <c r="A133" s="125"/>
    </row>
    <row r="134" ht="12.75">
      <c r="A134" s="125"/>
    </row>
    <row r="135" ht="12.75">
      <c r="A135" s="125"/>
    </row>
    <row r="136" ht="12.75">
      <c r="A136" s="125"/>
    </row>
    <row r="137" ht="12.75">
      <c r="A137" s="125"/>
    </row>
    <row r="138" ht="12.75">
      <c r="A138" s="125"/>
    </row>
    <row r="139" ht="12.75">
      <c r="A139" s="125"/>
    </row>
    <row r="140" ht="12.75">
      <c r="A140" s="125"/>
    </row>
    <row r="141" ht="12.75">
      <c r="A141" s="125"/>
    </row>
    <row r="142" ht="12.75">
      <c r="A142" s="125"/>
    </row>
    <row r="143" ht="12.75">
      <c r="A143" s="125"/>
    </row>
    <row r="144" ht="12.75">
      <c r="A144" s="125"/>
    </row>
    <row r="145" ht="12.75">
      <c r="A145" s="125"/>
    </row>
  </sheetData>
  <sheetProtection selectLockedCells="1" selectUnlockedCells="1"/>
  <mergeCells count="10">
    <mergeCell ref="A1:H1"/>
    <mergeCell ref="A2:H2"/>
    <mergeCell ref="A3:A4"/>
    <mergeCell ref="B3:B4"/>
    <mergeCell ref="C3:D3"/>
    <mergeCell ref="E3:H3"/>
    <mergeCell ref="C16:D16"/>
    <mergeCell ref="F16:H16"/>
    <mergeCell ref="C17:D17"/>
    <mergeCell ref="F17:H17"/>
  </mergeCells>
  <printOptions/>
  <pageMargins left="1.18125" right="0.39375" top="0.7875" bottom="0.7875" header="0.27569444444444446" footer="0.5118055555555555"/>
  <pageSetup firstPageNumber="9" useFirstPageNumber="1" horizontalDpi="300" verticalDpi="300" orientation="landscape" paperSize="9" scale="54"/>
  <headerFooter alignWithMargins="0">
    <oddHeader xml:space="preserve">&amp;C&amp;"Times New Roman,Обычный"&amp;14 11&amp;R&amp;"Times New Roman,Обычный"&amp;14Продовження додатка 3
Таблиця 4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K28"/>
  <sheetViews>
    <sheetView zoomScale="75" zoomScaleNormal="75" zoomScaleSheetLayoutView="65" workbookViewId="0" topLeftCell="A1">
      <pane xSplit="1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H6" sqref="H6"/>
    </sheetView>
  </sheetViews>
  <sheetFormatPr defaultColWidth="9.00390625" defaultRowHeight="12.75"/>
  <cols>
    <col min="1" max="1" width="95.00390625" style="150" customWidth="1"/>
    <col min="2" max="2" width="13.375" style="150" customWidth="1"/>
    <col min="3" max="3" width="20.625" style="150" customWidth="1"/>
    <col min="4" max="4" width="16.375" style="150" customWidth="1"/>
    <col min="5" max="5" width="14.00390625" style="150" customWidth="1"/>
    <col min="6" max="6" width="15.875" style="150" customWidth="1"/>
    <col min="7" max="7" width="15.50390625" style="150" customWidth="1"/>
    <col min="8" max="8" width="81.625" style="150" customWidth="1"/>
    <col min="9" max="9" width="9.625" style="150" customWidth="1"/>
    <col min="10" max="10" width="9.125" style="150" customWidth="1"/>
    <col min="11" max="11" width="27.125" style="150" customWidth="1"/>
    <col min="12" max="16384" width="9.125" style="150" customWidth="1"/>
  </cols>
  <sheetData>
    <row r="1" spans="1:8" ht="19.5" customHeight="1">
      <c r="A1" s="151" t="s">
        <v>155</v>
      </c>
      <c r="B1" s="151"/>
      <c r="C1" s="151"/>
      <c r="D1" s="151"/>
      <c r="E1" s="151"/>
      <c r="F1" s="151"/>
      <c r="G1" s="151"/>
      <c r="H1" s="151"/>
    </row>
    <row r="2" ht="16.5" customHeight="1"/>
    <row r="3" spans="1:8" ht="49.5" customHeight="1">
      <c r="A3" s="152" t="s">
        <v>46</v>
      </c>
      <c r="B3" s="152" t="s">
        <v>333</v>
      </c>
      <c r="C3" s="152" t="s">
        <v>394</v>
      </c>
      <c r="D3" s="29" t="s">
        <v>48</v>
      </c>
      <c r="E3" s="29"/>
      <c r="F3" s="29" t="s">
        <v>49</v>
      </c>
      <c r="G3" s="29"/>
      <c r="H3" s="152" t="s">
        <v>395</v>
      </c>
    </row>
    <row r="4" spans="1:8" ht="63" customHeight="1">
      <c r="A4" s="152"/>
      <c r="B4" s="152"/>
      <c r="C4" s="152"/>
      <c r="D4" s="29" t="s">
        <v>50</v>
      </c>
      <c r="E4" s="29" t="s">
        <v>51</v>
      </c>
      <c r="F4" s="29" t="s">
        <v>50</v>
      </c>
      <c r="G4" s="29" t="s">
        <v>51</v>
      </c>
      <c r="H4" s="152"/>
    </row>
    <row r="5" spans="1:8" s="154" customFormat="1" ht="29.25" customHeight="1">
      <c r="A5" s="153">
        <v>1</v>
      </c>
      <c r="B5" s="153">
        <v>2</v>
      </c>
      <c r="C5" s="153">
        <v>3</v>
      </c>
      <c r="D5" s="153">
        <v>4</v>
      </c>
      <c r="E5" s="153">
        <v>5</v>
      </c>
      <c r="F5" s="153">
        <v>6</v>
      </c>
      <c r="G5" s="153">
        <v>7</v>
      </c>
      <c r="H5" s="153">
        <v>8</v>
      </c>
    </row>
    <row r="6" spans="1:8" s="154" customFormat="1" ht="24.75" customHeight="1">
      <c r="A6" s="155" t="s">
        <v>396</v>
      </c>
      <c r="B6" s="155"/>
      <c r="C6" s="153"/>
      <c r="D6" s="153"/>
      <c r="E6" s="153"/>
      <c r="F6" s="153"/>
      <c r="G6" s="153"/>
      <c r="H6" s="153"/>
    </row>
    <row r="7" spans="1:8" ht="12.75">
      <c r="A7" s="44" t="s">
        <v>397</v>
      </c>
      <c r="B7" s="29">
        <v>5000</v>
      </c>
      <c r="C7" s="152" t="s">
        <v>398</v>
      </c>
      <c r="D7" s="156">
        <f>('Осн. фін. пок.'!C36/'Осн. фін. пок.'!C34)*100</f>
        <v>6.024014190203302</v>
      </c>
      <c r="E7" s="156">
        <f>('Осн. фін. пок.'!D36/'Осн. фін. пок.'!D34)*100</f>
        <v>7.367664140715748</v>
      </c>
      <c r="F7" s="156">
        <f>('Осн. фін. пок.'!E36/'Осн. фін. пок.'!E34)*100</f>
        <v>13.19431199778332</v>
      </c>
      <c r="G7" s="156">
        <f>('Осн. фін. пок.'!F36/'Осн. фін. пок.'!F34)*100</f>
        <v>7.367664140715748</v>
      </c>
      <c r="H7" s="157"/>
    </row>
    <row r="8" spans="1:8" ht="12.75">
      <c r="A8" s="44" t="s">
        <v>399</v>
      </c>
      <c r="B8" s="29">
        <v>5010</v>
      </c>
      <c r="C8" s="152" t="s">
        <v>398</v>
      </c>
      <c r="D8" s="156">
        <f>('Осн. фін. пок.'!C51/'Осн. фін. пок.'!C34)*100</f>
        <v>8.125255832992224</v>
      </c>
      <c r="E8" s="156">
        <f>('Осн. фін. пок.'!D51/'Осн. фін. пок.'!D34)*100</f>
        <v>6.099341777753193</v>
      </c>
      <c r="F8" s="156">
        <f>('Осн. фін. пок.'!E51/'Осн. фін. пок.'!E34)*100</f>
        <v>13.7096902188972</v>
      </c>
      <c r="G8" s="156">
        <f>('Осн. фін. пок.'!F51/'Осн. фін. пок.'!F34)*100</f>
        <v>6.099341777753193</v>
      </c>
      <c r="H8" s="157"/>
    </row>
    <row r="9" spans="1:8" ht="42.75" customHeight="1">
      <c r="A9" s="158" t="s">
        <v>400</v>
      </c>
      <c r="B9" s="29">
        <v>5020</v>
      </c>
      <c r="C9" s="152" t="s">
        <v>398</v>
      </c>
      <c r="D9" s="156">
        <f>('Осн. фін. пок.'!C66/'Осн. фін. пок.'!C142)*100</f>
        <v>-0.44857923583579473</v>
      </c>
      <c r="E9" s="156">
        <f>('Осн. фін. пок.'!D66/'Осн. фін. пок.'!D142)*100</f>
        <v>-0.4355781068268231</v>
      </c>
      <c r="F9" s="156">
        <f>('Осн. фін. пок.'!E66/'Осн. фін. пок.'!E142)*100</f>
        <v>0.5117533267876913</v>
      </c>
      <c r="G9" s="156" t="e">
        <f>('Осн. фін. пок.'!F66/'Осн. фін. пок.'!F142)*100</f>
        <v>#VALUE!</v>
      </c>
      <c r="H9" s="157" t="s">
        <v>401</v>
      </c>
    </row>
    <row r="10" spans="1:8" ht="42.75" customHeight="1">
      <c r="A10" s="158" t="s">
        <v>402</v>
      </c>
      <c r="B10" s="29">
        <v>5030</v>
      </c>
      <c r="C10" s="152" t="s">
        <v>398</v>
      </c>
      <c r="D10" s="156">
        <f>('Осн. фін. пок.'!C66/'Осн. фін. пок.'!C148)*100</f>
        <v>-0.679255211011588</v>
      </c>
      <c r="E10" s="156">
        <f>('Осн. фін. пок.'!D66/'Осн. фін. пок.'!D148)*100</f>
        <v>-0.5888302469703379</v>
      </c>
      <c r="F10" s="156">
        <f>('Осн. фін. пок.'!E66/'Осн. фін. пок.'!E148)*100</f>
        <v>0.6492341669832238</v>
      </c>
      <c r="G10" s="156" t="e">
        <f>('Осн. фін. пок.'!F66/'Осн. фін. пок.'!F148)*100</f>
        <v>#VALUE!</v>
      </c>
      <c r="H10" s="157"/>
    </row>
    <row r="11" spans="1:8" ht="12.75">
      <c r="A11" s="158" t="s">
        <v>403</v>
      </c>
      <c r="B11" s="29">
        <v>5040</v>
      </c>
      <c r="C11" s="152" t="s">
        <v>398</v>
      </c>
      <c r="D11" s="156">
        <f>('Осн. фін. пок.'!C66/'Осн. фін. пок.'!C34)*100</f>
        <v>-3.8750170555328145</v>
      </c>
      <c r="E11" s="156">
        <f>('Осн. фін. пок.'!D66/'Осн. фін. пок.'!D34)*100</f>
        <v>-3.5422313181038776</v>
      </c>
      <c r="F11" s="156">
        <f>('Осн. фін. пок.'!E66/'Осн. фін. пок.'!E34)*100</f>
        <v>4.072671654197838</v>
      </c>
      <c r="G11" s="156">
        <f>('Осн. фін. пок.'!F66/'Осн. фін. пок.'!F34)*100</f>
        <v>-3.5405719342884003</v>
      </c>
      <c r="H11" s="157" t="s">
        <v>404</v>
      </c>
    </row>
    <row r="12" spans="1:8" ht="24.75" customHeight="1">
      <c r="A12" s="155" t="s">
        <v>405</v>
      </c>
      <c r="B12" s="29"/>
      <c r="C12" s="159"/>
      <c r="D12" s="160"/>
      <c r="E12" s="160"/>
      <c r="F12" s="160"/>
      <c r="G12" s="160"/>
      <c r="H12" s="157"/>
    </row>
    <row r="13" spans="1:8" ht="12.75">
      <c r="A13" s="157" t="s">
        <v>406</v>
      </c>
      <c r="B13" s="29">
        <v>5100</v>
      </c>
      <c r="C13" s="152"/>
      <c r="D13" s="156">
        <f>('Осн. фін. пок.'!C143+'Осн. фін. пок.'!C144)/'Осн. фін. пок.'!C51</f>
        <v>0</v>
      </c>
      <c r="E13" s="156">
        <f>('Осн. фін. пок.'!D143+'Осн. фін. пок.'!D144)/'Осн. фін. пок.'!D51</f>
        <v>0</v>
      </c>
      <c r="F13" s="156">
        <f>('Осн. фін. пок.'!E143+'Осн. фін. пок.'!E144)/'Осн. фін. пок.'!E51</f>
        <v>2.1795425676951696</v>
      </c>
      <c r="G13" s="156" t="e">
        <f>('Осн. фін. пок.'!F143+'Осн. фін. пок.'!F144)/'Осн. фін. пок.'!F51</f>
        <v>#VALUE!</v>
      </c>
      <c r="H13" s="157"/>
    </row>
    <row r="14" spans="1:8" s="154" customFormat="1" ht="12.75">
      <c r="A14" s="157" t="s">
        <v>407</v>
      </c>
      <c r="B14" s="29">
        <v>5110</v>
      </c>
      <c r="C14" s="152" t="s">
        <v>408</v>
      </c>
      <c r="D14" s="156" t="e">
        <f>'Осн. фін. пок.'!C148/('Осн. фін. пок.'!C143+'Осн. фін. пок.'!C144)</f>
        <v>#DIV/0!</v>
      </c>
      <c r="E14" s="156" t="e">
        <f>'Осн. фін. пок.'!D148/('Осн. фін. пок.'!D143+'Осн. фін. пок.'!D144)</f>
        <v>#DIV/0!</v>
      </c>
      <c r="F14" s="156">
        <f>'Осн. фін. пок.'!E148/('Осн. фін. пок.'!E143+'Осн. фін. пок.'!E144)</f>
        <v>20.993508902077153</v>
      </c>
      <c r="G14" s="156" t="e">
        <f>'Осн. фін. пок.'!F148/('Осн. фін. пок.'!F143+'Осн. фін. пок.'!F144)</f>
        <v>#VALUE!</v>
      </c>
      <c r="H14" s="157" t="s">
        <v>409</v>
      </c>
    </row>
    <row r="15" spans="1:8" s="154" customFormat="1" ht="12.75">
      <c r="A15" s="157" t="s">
        <v>410</v>
      </c>
      <c r="B15" s="29">
        <v>5120</v>
      </c>
      <c r="C15" s="152" t="s">
        <v>408</v>
      </c>
      <c r="D15" s="156" t="e">
        <f>'Осн. фін. пок.'!C140/'Осн. фін. пок.'!C144</f>
        <v>#DIV/0!</v>
      </c>
      <c r="E15" s="156" t="e">
        <f>'Осн. фін. пок.'!D140/'Осн. фін. пок.'!D144</f>
        <v>#DIV/0!</v>
      </c>
      <c r="F15" s="156">
        <f>'Осн. фін. пок.'!E140/'Осн. фін. пок.'!E144</f>
        <v>5.5929154302670625</v>
      </c>
      <c r="G15" s="156" t="e">
        <f>'Осн. фін. пок.'!F140/'Осн. фін. пок.'!F144</f>
        <v>#VALUE!</v>
      </c>
      <c r="H15" s="157" t="s">
        <v>411</v>
      </c>
    </row>
    <row r="16" spans="1:8" ht="24.75" customHeight="1">
      <c r="A16" s="155" t="s">
        <v>412</v>
      </c>
      <c r="B16" s="29"/>
      <c r="C16" s="152"/>
      <c r="D16" s="160"/>
      <c r="E16" s="160"/>
      <c r="F16" s="160"/>
      <c r="G16" s="160"/>
      <c r="H16" s="157"/>
    </row>
    <row r="17" spans="1:8" ht="42.75" customHeight="1">
      <c r="A17" s="157" t="s">
        <v>413</v>
      </c>
      <c r="B17" s="29">
        <v>5200</v>
      </c>
      <c r="C17" s="152"/>
      <c r="D17" s="156">
        <f>'Осн. фін. пок.'!C117/'Осн. фін. пок.'!C78</f>
        <v>-0.14705882352941177</v>
      </c>
      <c r="E17" s="156">
        <f>'Осн. фін. пок.'!D117/'Осн. фін. пок.'!D78</f>
        <v>-2.2286143071535767</v>
      </c>
      <c r="F17" s="156">
        <f>'Осн. фін. пок.'!E117/'Осн. фін. пок.'!E78</f>
        <v>-0.7528556593977155</v>
      </c>
      <c r="G17" s="156">
        <f>'Осн. фін. пок.'!F117/'Осн. фін. пок.'!F78</f>
        <v>-2.2286143071535767</v>
      </c>
      <c r="H17" s="157"/>
    </row>
    <row r="18" spans="1:8" ht="12.75">
      <c r="A18" s="157" t="s">
        <v>414</v>
      </c>
      <c r="B18" s="29">
        <v>5210</v>
      </c>
      <c r="C18" s="152"/>
      <c r="D18" s="156">
        <f>'Осн. фін. пок.'!C117/'Осн. фін. пок.'!C34</f>
        <v>0.01978441806522036</v>
      </c>
      <c r="E18" s="156">
        <f>'Осн. фін. пок.'!D117/'Осн. фін. пок.'!D34</f>
        <v>0.24641849659826318</v>
      </c>
      <c r="F18" s="156">
        <f>'Осн. фін. пок.'!E117/'Осн. фін. пок.'!E34</f>
        <v>0.08035466888334719</v>
      </c>
      <c r="G18" s="156">
        <f>'Осн. фін. пок.'!F117/'Осн. фін. пок.'!F34</f>
        <v>0.24641849659826318</v>
      </c>
      <c r="H18" s="157"/>
    </row>
    <row r="19" spans="1:8" ht="12.75">
      <c r="A19" s="157" t="s">
        <v>415</v>
      </c>
      <c r="B19" s="29">
        <v>5220</v>
      </c>
      <c r="C19" s="152" t="s">
        <v>416</v>
      </c>
      <c r="D19" s="156">
        <f>'Осн. фін. пок.'!C139/'Осн. фін. пок.'!C138</f>
        <v>0.35149620745598015</v>
      </c>
      <c r="E19" s="156">
        <f>'Осн. фін. пок.'!D139/'Осн. фін. пок.'!D138</f>
        <v>0.396957928802589</v>
      </c>
      <c r="F19" s="156">
        <f>'Осн. фін. пок.'!E139/'Осн. фін. пок.'!E138</f>
        <v>0.33538437140704913</v>
      </c>
      <c r="G19" s="156" t="e">
        <f>'Осн. фін. пок.'!F139/'Осн. фін. пок.'!F138</f>
        <v>#VALUE!</v>
      </c>
      <c r="H19" s="157" t="s">
        <v>417</v>
      </c>
    </row>
    <row r="20" spans="1:8" ht="24.75" customHeight="1">
      <c r="A20" s="155" t="s">
        <v>418</v>
      </c>
      <c r="B20" s="29"/>
      <c r="C20" s="152"/>
      <c r="D20" s="160"/>
      <c r="E20" s="160"/>
      <c r="F20" s="160"/>
      <c r="G20" s="160"/>
      <c r="H20" s="157"/>
    </row>
    <row r="21" spans="1:8" ht="12.75">
      <c r="A21" s="158" t="s">
        <v>419</v>
      </c>
      <c r="B21" s="29">
        <v>5300</v>
      </c>
      <c r="C21" s="152"/>
      <c r="D21" s="160"/>
      <c r="E21" s="160"/>
      <c r="F21" s="160"/>
      <c r="G21" s="160"/>
      <c r="H21" s="161"/>
    </row>
    <row r="26" ht="12.75">
      <c r="K26" s="162"/>
    </row>
    <row r="27" spans="1:8" s="1" customFormat="1" ht="27.75" customHeight="1">
      <c r="A27" s="99" t="s">
        <v>420</v>
      </c>
      <c r="B27" s="2"/>
      <c r="C27" s="106" t="s">
        <v>327</v>
      </c>
      <c r="D27" s="106"/>
      <c r="E27" s="124"/>
      <c r="F27" s="2" t="s">
        <v>421</v>
      </c>
      <c r="G27" s="2"/>
      <c r="H27" s="2"/>
    </row>
    <row r="28" spans="1:8" s="108" customFormat="1" ht="12.75">
      <c r="A28" s="8" t="s">
        <v>306</v>
      </c>
      <c r="B28" s="1"/>
      <c r="C28" s="2" t="s">
        <v>209</v>
      </c>
      <c r="D28" s="2"/>
      <c r="E28" s="1"/>
      <c r="F28" s="2" t="s">
        <v>210</v>
      </c>
      <c r="G28" s="2"/>
      <c r="H28" s="2"/>
    </row>
  </sheetData>
  <sheetProtection selectLockedCells="1" selectUnlockedCells="1"/>
  <mergeCells count="11">
    <mergeCell ref="A1:H1"/>
    <mergeCell ref="A3:A4"/>
    <mergeCell ref="B3:B4"/>
    <mergeCell ref="C3:C4"/>
    <mergeCell ref="D3:E3"/>
    <mergeCell ref="F3:G3"/>
    <mergeCell ref="H3:H4"/>
    <mergeCell ref="C27:D27"/>
    <mergeCell ref="F27:H27"/>
    <mergeCell ref="C28:D28"/>
    <mergeCell ref="F28:H28"/>
  </mergeCells>
  <printOptions/>
  <pageMargins left="0.7875" right="0.39375" top="0.7875" bottom="0.7875" header="0.5118055555555555" footer="0.5118055555555555"/>
  <pageSetup horizontalDpi="300" verticalDpi="300" orientation="landscape" paperSize="9" scale="42"/>
  <headerFooter alignWithMargins="0">
    <oddHeader>&amp;C&amp;"Times New Roman,Обычный"&amp;18 &amp;14 12&amp;R&amp;"Times New Roman,Обычный"&amp;14Продовження додатка 3
Таблиця 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O89"/>
  <sheetViews>
    <sheetView zoomScale="75" zoomScaleNormal="75" zoomScaleSheetLayoutView="65" workbookViewId="0" topLeftCell="A37">
      <selection activeCell="E50" sqref="E50"/>
    </sheetView>
  </sheetViews>
  <sheetFormatPr defaultColWidth="9.00390625" defaultRowHeight="12.75"/>
  <cols>
    <col min="1" max="1" width="44.875" style="108" customWidth="1"/>
    <col min="2" max="2" width="13.625" style="163" customWidth="1"/>
    <col min="3" max="3" width="18.625" style="108" customWidth="1"/>
    <col min="4" max="4" width="16.125" style="108" customWidth="1"/>
    <col min="5" max="5" width="15.375" style="108" customWidth="1"/>
    <col min="6" max="6" width="16.625" style="108" customWidth="1"/>
    <col min="7" max="7" width="15.25390625" style="108" customWidth="1"/>
    <col min="8" max="8" width="16.625" style="108" customWidth="1"/>
    <col min="9" max="9" width="16.125" style="108" customWidth="1"/>
    <col min="10" max="10" width="16.375" style="108" customWidth="1"/>
    <col min="11" max="11" width="16.625" style="108" customWidth="1"/>
    <col min="12" max="12" width="16.875" style="108" customWidth="1"/>
    <col min="13" max="15" width="16.75390625" style="108" customWidth="1"/>
    <col min="16" max="16384" width="9.125" style="108" customWidth="1"/>
  </cols>
  <sheetData>
    <row r="1" spans="1:15" ht="12.75">
      <c r="A1" s="27" t="s">
        <v>422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12.75">
      <c r="A2" s="27" t="s">
        <v>423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2.75">
      <c r="A3" s="2" t="s">
        <v>424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2.75">
      <c r="A4" s="164" t="s">
        <v>425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</row>
    <row r="5" spans="1:15" ht="24.75" customHeight="1">
      <c r="A5" s="33" t="s">
        <v>426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ht="9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ht="12.75">
      <c r="A7" s="1" t="s">
        <v>427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="108" customFormat="1" ht="12.75" customHeight="1"/>
    <row r="9" spans="1:15" s="1" customFormat="1" ht="53.25" customHeight="1">
      <c r="A9" s="29" t="s">
        <v>46</v>
      </c>
      <c r="B9" s="29"/>
      <c r="C9" s="165" t="s">
        <v>428</v>
      </c>
      <c r="D9" s="165"/>
      <c r="E9" s="165"/>
      <c r="F9" s="29" t="s">
        <v>429</v>
      </c>
      <c r="G9" s="29"/>
      <c r="H9" s="29"/>
      <c r="I9" s="29" t="s">
        <v>430</v>
      </c>
      <c r="J9" s="29"/>
      <c r="K9" s="29"/>
      <c r="L9" s="29" t="s">
        <v>431</v>
      </c>
      <c r="M9" s="29"/>
      <c r="N9" s="29" t="s">
        <v>432</v>
      </c>
      <c r="O9" s="29"/>
    </row>
    <row r="10" spans="1:15" s="1" customFormat="1" ht="17.25" customHeight="1">
      <c r="A10" s="29">
        <v>1</v>
      </c>
      <c r="B10" s="29"/>
      <c r="C10" s="165">
        <v>2</v>
      </c>
      <c r="D10" s="165"/>
      <c r="E10" s="165"/>
      <c r="F10" s="29">
        <v>3</v>
      </c>
      <c r="G10" s="29"/>
      <c r="H10" s="29"/>
      <c r="I10" s="29">
        <v>4</v>
      </c>
      <c r="J10" s="29"/>
      <c r="K10" s="29"/>
      <c r="L10" s="29">
        <v>5</v>
      </c>
      <c r="M10" s="29"/>
      <c r="N10" s="29">
        <v>6</v>
      </c>
      <c r="O10" s="29"/>
    </row>
    <row r="11" spans="1:15" s="1" customFormat="1" ht="95.25" customHeight="1">
      <c r="A11" s="46" t="s">
        <v>433</v>
      </c>
      <c r="B11" s="46"/>
      <c r="C11" s="166">
        <f>SUM(C12:C14)</f>
        <v>190</v>
      </c>
      <c r="D11" s="166"/>
      <c r="E11" s="166"/>
      <c r="F11" s="166">
        <f>SUM(F12:F14)</f>
        <v>220</v>
      </c>
      <c r="G11" s="166"/>
      <c r="H11" s="166"/>
      <c r="I11" s="166">
        <f>SUM(I12:I14)</f>
        <v>190</v>
      </c>
      <c r="J11" s="166"/>
      <c r="K11" s="166"/>
      <c r="L11" s="167">
        <f>I11-F11</f>
        <v>-30</v>
      </c>
      <c r="M11" s="167"/>
      <c r="N11" s="168">
        <f>(I11/F11)*100</f>
        <v>86.36363636363636</v>
      </c>
      <c r="O11" s="168"/>
    </row>
    <row r="12" spans="1:15" s="1" customFormat="1" ht="18.75" customHeight="1">
      <c r="A12" s="44" t="s">
        <v>193</v>
      </c>
      <c r="B12" s="44"/>
      <c r="C12" s="169">
        <v>1</v>
      </c>
      <c r="D12" s="169"/>
      <c r="E12" s="169"/>
      <c r="F12" s="169">
        <v>1</v>
      </c>
      <c r="G12" s="169"/>
      <c r="H12" s="169"/>
      <c r="I12" s="169">
        <v>1</v>
      </c>
      <c r="J12" s="169"/>
      <c r="K12" s="169"/>
      <c r="L12" s="169">
        <f>I12-F12</f>
        <v>0</v>
      </c>
      <c r="M12" s="169"/>
      <c r="N12" s="170">
        <f>(I12/F12)*100</f>
        <v>100</v>
      </c>
      <c r="O12" s="170"/>
    </row>
    <row r="13" spans="1:15" s="1" customFormat="1" ht="18.75" customHeight="1">
      <c r="A13" s="44" t="s">
        <v>195</v>
      </c>
      <c r="B13" s="44"/>
      <c r="C13" s="169">
        <v>11</v>
      </c>
      <c r="D13" s="169"/>
      <c r="E13" s="169"/>
      <c r="F13" s="169">
        <v>11</v>
      </c>
      <c r="G13" s="169"/>
      <c r="H13" s="169"/>
      <c r="I13" s="169">
        <v>12</v>
      </c>
      <c r="J13" s="169"/>
      <c r="K13" s="169"/>
      <c r="L13" s="169">
        <f>I13-F13</f>
        <v>1</v>
      </c>
      <c r="M13" s="169"/>
      <c r="N13" s="170">
        <f>(I13/F13)*100</f>
        <v>109.09090909090908</v>
      </c>
      <c r="O13" s="170"/>
    </row>
    <row r="14" spans="1:15" s="1" customFormat="1" ht="18.75" customHeight="1">
      <c r="A14" s="44" t="s">
        <v>197</v>
      </c>
      <c r="B14" s="44"/>
      <c r="C14" s="169">
        <v>178</v>
      </c>
      <c r="D14" s="169"/>
      <c r="E14" s="169"/>
      <c r="F14" s="169">
        <v>208</v>
      </c>
      <c r="G14" s="169"/>
      <c r="H14" s="169"/>
      <c r="I14" s="169">
        <v>177</v>
      </c>
      <c r="J14" s="169"/>
      <c r="K14" s="169"/>
      <c r="L14" s="169">
        <f>I14-F14</f>
        <v>-31</v>
      </c>
      <c r="M14" s="169"/>
      <c r="N14" s="170">
        <f>(I14/F14)*100</f>
        <v>85.09615384615384</v>
      </c>
      <c r="O14" s="170"/>
    </row>
    <row r="15" spans="1:15" s="1" customFormat="1" ht="37.5" customHeight="1">
      <c r="A15" s="46" t="s">
        <v>434</v>
      </c>
      <c r="B15" s="46"/>
      <c r="C15" s="166">
        <f>SUM(C16:C18)</f>
        <v>3997</v>
      </c>
      <c r="D15" s="166"/>
      <c r="E15" s="166"/>
      <c r="F15" s="166">
        <f>SUM(F16:F18)</f>
        <v>4808</v>
      </c>
      <c r="G15" s="166"/>
      <c r="H15" s="166"/>
      <c r="I15" s="166">
        <f>SUM(I16:I18)</f>
        <v>5671</v>
      </c>
      <c r="J15" s="166"/>
      <c r="K15" s="166"/>
      <c r="L15" s="167">
        <f>I15-F15</f>
        <v>863</v>
      </c>
      <c r="M15" s="167"/>
      <c r="N15" s="168">
        <f>(I15/F15)*100</f>
        <v>117.94925124792013</v>
      </c>
      <c r="O15" s="168"/>
    </row>
    <row r="16" spans="1:15" s="1" customFormat="1" ht="18.75" customHeight="1">
      <c r="A16" s="44" t="s">
        <v>193</v>
      </c>
      <c r="B16" s="44"/>
      <c r="C16" s="169">
        <v>57</v>
      </c>
      <c r="D16" s="169"/>
      <c r="E16" s="169"/>
      <c r="F16" s="169">
        <v>89</v>
      </c>
      <c r="G16" s="169"/>
      <c r="H16" s="169"/>
      <c r="I16" s="169">
        <v>97</v>
      </c>
      <c r="J16" s="169"/>
      <c r="K16" s="169"/>
      <c r="L16" s="169">
        <f>I16-F16</f>
        <v>8</v>
      </c>
      <c r="M16" s="169"/>
      <c r="N16" s="170">
        <f>(I16/F16)*100</f>
        <v>108.98876404494382</v>
      </c>
      <c r="O16" s="170"/>
    </row>
    <row r="17" spans="1:15" s="1" customFormat="1" ht="18.75" customHeight="1">
      <c r="A17" s="44" t="s">
        <v>195</v>
      </c>
      <c r="B17" s="44"/>
      <c r="C17" s="169">
        <v>370</v>
      </c>
      <c r="D17" s="169"/>
      <c r="E17" s="169"/>
      <c r="F17" s="169">
        <v>414</v>
      </c>
      <c r="G17" s="169"/>
      <c r="H17" s="169"/>
      <c r="I17" s="169">
        <v>545</v>
      </c>
      <c r="J17" s="169"/>
      <c r="K17" s="169"/>
      <c r="L17" s="169">
        <f>I17-F17</f>
        <v>131</v>
      </c>
      <c r="M17" s="169"/>
      <c r="N17" s="170">
        <f>(I17/F17)*100</f>
        <v>131.6425120772947</v>
      </c>
      <c r="O17" s="170"/>
    </row>
    <row r="18" spans="1:15" s="1" customFormat="1" ht="18.75" customHeight="1">
      <c r="A18" s="44" t="s">
        <v>197</v>
      </c>
      <c r="B18" s="44"/>
      <c r="C18" s="169">
        <v>3570</v>
      </c>
      <c r="D18" s="169"/>
      <c r="E18" s="169"/>
      <c r="F18" s="169">
        <v>4305</v>
      </c>
      <c r="G18" s="169"/>
      <c r="H18" s="169"/>
      <c r="I18" s="169">
        <v>5029</v>
      </c>
      <c r="J18" s="169"/>
      <c r="K18" s="169"/>
      <c r="L18" s="169">
        <f>I18-F18</f>
        <v>724</v>
      </c>
      <c r="M18" s="169"/>
      <c r="N18" s="170">
        <f>(I18/F18)*100</f>
        <v>116.81765389082462</v>
      </c>
      <c r="O18" s="170"/>
    </row>
    <row r="19" spans="1:15" s="1" customFormat="1" ht="36" customHeight="1">
      <c r="A19" s="46" t="s">
        <v>435</v>
      </c>
      <c r="B19" s="46"/>
      <c r="C19" s="166">
        <f>'Осн. фін. пок.'!C76</f>
        <v>-3997</v>
      </c>
      <c r="D19" s="166"/>
      <c r="E19" s="166"/>
      <c r="F19" s="166">
        <f>'Осн. фін. пок.'!E76</f>
        <v>-4919</v>
      </c>
      <c r="G19" s="166"/>
      <c r="H19" s="166"/>
      <c r="I19" s="166">
        <f>'Осн. фін. пок.'!F76</f>
        <v>-5671</v>
      </c>
      <c r="J19" s="166"/>
      <c r="K19" s="166"/>
      <c r="L19" s="167">
        <f>I19-F19</f>
        <v>-752</v>
      </c>
      <c r="M19" s="167"/>
      <c r="N19" s="168">
        <f>(I19/F19)*100</f>
        <v>115.28766009351494</v>
      </c>
      <c r="O19" s="168"/>
    </row>
    <row r="20" spans="1:15" s="1" customFormat="1" ht="18.75" customHeight="1">
      <c r="A20" s="44" t="s">
        <v>193</v>
      </c>
      <c r="B20" s="44"/>
      <c r="C20" s="169">
        <v>57</v>
      </c>
      <c r="D20" s="169"/>
      <c r="E20" s="169"/>
      <c r="F20" s="169">
        <v>89</v>
      </c>
      <c r="G20" s="169"/>
      <c r="H20" s="169"/>
      <c r="I20" s="169">
        <v>97</v>
      </c>
      <c r="J20" s="169"/>
      <c r="K20" s="169"/>
      <c r="L20" s="169">
        <f>I20-F20</f>
        <v>8</v>
      </c>
      <c r="M20" s="169"/>
      <c r="N20" s="170">
        <f>(I20/F20)*100</f>
        <v>108.98876404494382</v>
      </c>
      <c r="O20" s="170"/>
    </row>
    <row r="21" spans="1:15" s="1" customFormat="1" ht="18.75" customHeight="1">
      <c r="A21" s="44" t="s">
        <v>195</v>
      </c>
      <c r="B21" s="44"/>
      <c r="C21" s="169">
        <v>370</v>
      </c>
      <c r="D21" s="169"/>
      <c r="E21" s="169"/>
      <c r="F21" s="169">
        <v>414</v>
      </c>
      <c r="G21" s="169"/>
      <c r="H21" s="169"/>
      <c r="I21" s="169">
        <v>545</v>
      </c>
      <c r="J21" s="169"/>
      <c r="K21" s="169"/>
      <c r="L21" s="169">
        <f>I21-F21</f>
        <v>131</v>
      </c>
      <c r="M21" s="169"/>
      <c r="N21" s="170">
        <f>(I21/F21)*100</f>
        <v>131.6425120772947</v>
      </c>
      <c r="O21" s="170"/>
    </row>
    <row r="22" spans="1:15" s="1" customFormat="1" ht="21.75" customHeight="1">
      <c r="A22" s="44" t="s">
        <v>197</v>
      </c>
      <c r="B22" s="44"/>
      <c r="C22" s="169">
        <v>3570</v>
      </c>
      <c r="D22" s="169"/>
      <c r="E22" s="169"/>
      <c r="F22" s="169">
        <v>4305</v>
      </c>
      <c r="G22" s="169"/>
      <c r="H22" s="169"/>
      <c r="I22" s="169">
        <v>5029</v>
      </c>
      <c r="J22" s="169"/>
      <c r="K22" s="169"/>
      <c r="L22" s="169">
        <f>I22-F22</f>
        <v>724</v>
      </c>
      <c r="M22" s="169"/>
      <c r="N22" s="170">
        <f>(I22/F22)*100</f>
        <v>116.81765389082462</v>
      </c>
      <c r="O22" s="170"/>
    </row>
    <row r="23" spans="1:15" s="1" customFormat="1" ht="56.25" customHeight="1">
      <c r="A23" s="46" t="s">
        <v>436</v>
      </c>
      <c r="B23" s="46"/>
      <c r="C23" s="171">
        <f>(C19/C11)/3*1000</f>
        <v>-7012.2807017543855</v>
      </c>
      <c r="D23" s="171"/>
      <c r="E23" s="171"/>
      <c r="F23" s="171">
        <f>(F19/F11)/3*1000</f>
        <v>-7453.030303030303</v>
      </c>
      <c r="G23" s="171"/>
      <c r="H23" s="171"/>
      <c r="I23" s="171">
        <f>(I19/I11)/3*1000</f>
        <v>-9949.122807017544</v>
      </c>
      <c r="J23" s="171"/>
      <c r="K23" s="171"/>
      <c r="L23" s="167">
        <f>I23-F23</f>
        <v>-2496.092503987241</v>
      </c>
      <c r="M23" s="167"/>
      <c r="N23" s="168">
        <f>(I23/F23)*100</f>
        <v>133.49097484512257</v>
      </c>
      <c r="O23" s="168"/>
    </row>
    <row r="24" spans="1:15" s="1" customFormat="1" ht="16.5" customHeight="1">
      <c r="A24" s="44" t="s">
        <v>193</v>
      </c>
      <c r="B24" s="44"/>
      <c r="C24" s="172">
        <f>(C20/C12)/3*1000</f>
        <v>19000</v>
      </c>
      <c r="D24" s="172"/>
      <c r="E24" s="172"/>
      <c r="F24" s="172">
        <f>(F20/F12)/3*1000</f>
        <v>29666.666666666668</v>
      </c>
      <c r="G24" s="172"/>
      <c r="H24" s="172"/>
      <c r="I24" s="172">
        <f>(I20/I12)/3*1000</f>
        <v>32333.333333333336</v>
      </c>
      <c r="J24" s="172"/>
      <c r="K24" s="172"/>
      <c r="L24" s="169">
        <f>I24-F24</f>
        <v>2666.666666666668</v>
      </c>
      <c r="M24" s="169"/>
      <c r="N24" s="170">
        <f>(I24/F24)*100</f>
        <v>108.98876404494382</v>
      </c>
      <c r="O24" s="170"/>
    </row>
    <row r="25" spans="1:15" s="1" customFormat="1" ht="23.25" customHeight="1">
      <c r="A25" s="44" t="s">
        <v>195</v>
      </c>
      <c r="B25" s="44"/>
      <c r="C25" s="172">
        <f>(C21/C13)/3*1000</f>
        <v>11212.12121212121</v>
      </c>
      <c r="D25" s="172"/>
      <c r="E25" s="172"/>
      <c r="F25" s="172">
        <f>(F21/F13)/3*1000</f>
        <v>12545.454545454544</v>
      </c>
      <c r="G25" s="172"/>
      <c r="H25" s="172"/>
      <c r="I25" s="172">
        <f>(I21/I13)/3*1000</f>
        <v>15138.888888888887</v>
      </c>
      <c r="J25" s="172"/>
      <c r="K25" s="172"/>
      <c r="L25" s="169">
        <f>I25-F25</f>
        <v>2593.4343434343427</v>
      </c>
      <c r="M25" s="169"/>
      <c r="N25" s="170">
        <f>(I25/F25)*100</f>
        <v>120.67230273752013</v>
      </c>
      <c r="O25" s="170"/>
    </row>
    <row r="26" spans="1:15" s="1" customFormat="1" ht="22.5" customHeight="1">
      <c r="A26" s="44" t="s">
        <v>197</v>
      </c>
      <c r="B26" s="44"/>
      <c r="C26" s="172">
        <f>(C22/C14)/3*1000</f>
        <v>6685.393258426966</v>
      </c>
      <c r="D26" s="172"/>
      <c r="E26" s="172"/>
      <c r="F26" s="172">
        <f>(F22/F14)/3*1000</f>
        <v>6899.038461538461</v>
      </c>
      <c r="G26" s="172"/>
      <c r="H26" s="172"/>
      <c r="I26" s="172">
        <f>(I22/I14)/3*1000</f>
        <v>9470.809792843691</v>
      </c>
      <c r="J26" s="172"/>
      <c r="K26" s="172"/>
      <c r="L26" s="169">
        <f>I26-F26</f>
        <v>2571.77133130523</v>
      </c>
      <c r="M26" s="169"/>
      <c r="N26" s="170">
        <f>(I26/F26)*100</f>
        <v>137.2772429903476</v>
      </c>
      <c r="O26" s="170"/>
    </row>
    <row r="27" spans="1:15" s="1" customFormat="1" ht="13.5" customHeight="1">
      <c r="A27" s="99"/>
      <c r="B27" s="99"/>
      <c r="C27" s="99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06"/>
      <c r="O27" s="106"/>
    </row>
    <row r="28" spans="1:15" ht="12.75" customHeight="1">
      <c r="A28" s="174" t="s">
        <v>437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</row>
    <row r="29" spans="1:9" ht="11.25" customHeight="1">
      <c r="A29" s="175"/>
      <c r="B29" s="175"/>
      <c r="C29" s="175"/>
      <c r="D29" s="175"/>
      <c r="E29" s="175"/>
      <c r="F29" s="175"/>
      <c r="G29" s="175"/>
      <c r="H29" s="175"/>
      <c r="I29" s="175"/>
    </row>
    <row r="30" spans="1:15" ht="30.75" customHeight="1">
      <c r="A30" s="33" t="s">
        <v>438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</row>
    <row r="31" ht="12.75" customHeight="1"/>
    <row r="32" spans="1:15" ht="24.75" customHeight="1">
      <c r="A32" s="176" t="s">
        <v>439</v>
      </c>
      <c r="B32" s="176" t="s">
        <v>440</v>
      </c>
      <c r="C32" s="176"/>
      <c r="D32" s="176"/>
      <c r="E32" s="176"/>
      <c r="F32" s="16" t="s">
        <v>441</v>
      </c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7.25" customHeight="1">
      <c r="A33" s="176">
        <v>1</v>
      </c>
      <c r="B33" s="176">
        <v>2</v>
      </c>
      <c r="C33" s="176"/>
      <c r="D33" s="176"/>
      <c r="E33" s="176"/>
      <c r="F33" s="16">
        <v>3</v>
      </c>
      <c r="G33" s="16"/>
      <c r="H33" s="16"/>
      <c r="I33" s="16"/>
      <c r="J33" s="16"/>
      <c r="K33" s="16"/>
      <c r="L33" s="16"/>
      <c r="M33" s="16"/>
      <c r="N33" s="16"/>
      <c r="O33" s="16"/>
    </row>
    <row r="34" spans="1:15" ht="19.5" customHeight="1">
      <c r="A34" s="177"/>
      <c r="B34" s="178"/>
      <c r="C34" s="178"/>
      <c r="D34" s="178"/>
      <c r="E34" s="178"/>
      <c r="F34" s="114"/>
      <c r="G34" s="114"/>
      <c r="H34" s="114"/>
      <c r="I34" s="114"/>
      <c r="J34" s="114"/>
      <c r="K34" s="114"/>
      <c r="L34" s="114"/>
      <c r="M34" s="114"/>
      <c r="N34" s="114"/>
      <c r="O34" s="114"/>
    </row>
    <row r="35" spans="1:15" ht="19.5" customHeight="1">
      <c r="A35" s="177"/>
      <c r="B35" s="178"/>
      <c r="C35" s="178"/>
      <c r="D35" s="178"/>
      <c r="E35" s="178"/>
      <c r="F35" s="114"/>
      <c r="G35" s="114"/>
      <c r="H35" s="114"/>
      <c r="I35" s="114"/>
      <c r="J35" s="114"/>
      <c r="K35" s="114"/>
      <c r="L35" s="114"/>
      <c r="M35" s="114"/>
      <c r="N35" s="114"/>
      <c r="O35" s="114"/>
    </row>
    <row r="36" spans="1:15" ht="19.5" customHeight="1">
      <c r="A36" s="177"/>
      <c r="B36" s="178"/>
      <c r="C36" s="178"/>
      <c r="D36" s="178"/>
      <c r="E36" s="178"/>
      <c r="F36" s="114"/>
      <c r="G36" s="114"/>
      <c r="H36" s="114"/>
      <c r="I36" s="114"/>
      <c r="J36" s="114"/>
      <c r="K36" s="114"/>
      <c r="L36" s="114"/>
      <c r="M36" s="114"/>
      <c r="N36" s="114"/>
      <c r="O36" s="114"/>
    </row>
    <row r="37" spans="1:15" ht="19.5" customHeight="1">
      <c r="A37" s="177"/>
      <c r="B37" s="178"/>
      <c r="C37" s="178"/>
      <c r="D37" s="178"/>
      <c r="E37" s="178"/>
      <c r="F37" s="114"/>
      <c r="G37" s="114"/>
      <c r="H37" s="114"/>
      <c r="I37" s="114"/>
      <c r="J37" s="114"/>
      <c r="K37" s="114"/>
      <c r="L37" s="114"/>
      <c r="M37" s="114"/>
      <c r="N37" s="114"/>
      <c r="O37" s="114"/>
    </row>
    <row r="38" spans="1:15" ht="19.5" customHeight="1">
      <c r="A38" s="177"/>
      <c r="B38" s="178"/>
      <c r="C38" s="178"/>
      <c r="D38" s="178"/>
      <c r="E38" s="178"/>
      <c r="F38" s="114"/>
      <c r="G38" s="114"/>
      <c r="H38" s="114"/>
      <c r="I38" s="114"/>
      <c r="J38" s="114"/>
      <c r="K38" s="114"/>
      <c r="L38" s="114"/>
      <c r="M38" s="114"/>
      <c r="N38" s="114"/>
      <c r="O38" s="114"/>
    </row>
    <row r="39" spans="1:15" ht="19.5" customHeight="1">
      <c r="A39" s="177"/>
      <c r="B39" s="178"/>
      <c r="C39" s="178"/>
      <c r="D39" s="178"/>
      <c r="E39" s="178"/>
      <c r="F39" s="114"/>
      <c r="G39" s="114"/>
      <c r="H39" s="114"/>
      <c r="I39" s="114"/>
      <c r="J39" s="114"/>
      <c r="K39" s="114"/>
      <c r="L39" s="114"/>
      <c r="M39" s="114"/>
      <c r="N39" s="114"/>
      <c r="O39" s="114"/>
    </row>
    <row r="40" spans="1:10" ht="18.75" customHeight="1">
      <c r="A40" s="33" t="s">
        <v>442</v>
      </c>
      <c r="B40" s="33"/>
      <c r="C40" s="33"/>
      <c r="D40" s="33"/>
      <c r="E40" s="33"/>
      <c r="F40" s="33"/>
      <c r="G40" s="33"/>
      <c r="H40" s="33"/>
      <c r="I40" s="33"/>
      <c r="J40" s="33"/>
    </row>
    <row r="41" ht="12.75">
      <c r="A41" s="179"/>
    </row>
    <row r="42" spans="1:15" ht="52.5" customHeight="1">
      <c r="A42" s="29" t="s">
        <v>443</v>
      </c>
      <c r="B42" s="29"/>
      <c r="C42" s="29"/>
      <c r="D42" s="29" t="s">
        <v>444</v>
      </c>
      <c r="E42" s="29"/>
      <c r="F42" s="29"/>
      <c r="G42" s="29" t="s">
        <v>445</v>
      </c>
      <c r="H42" s="29"/>
      <c r="I42" s="29"/>
      <c r="J42" s="29" t="s">
        <v>446</v>
      </c>
      <c r="K42" s="29"/>
      <c r="L42" s="29"/>
      <c r="M42" s="29" t="s">
        <v>447</v>
      </c>
      <c r="N42" s="29"/>
      <c r="O42" s="29"/>
    </row>
    <row r="43" spans="1:15" ht="155.25" customHeight="1">
      <c r="A43" s="29"/>
      <c r="B43" s="29"/>
      <c r="C43" s="29"/>
      <c r="D43" s="29" t="s">
        <v>448</v>
      </c>
      <c r="E43" s="29" t="s">
        <v>449</v>
      </c>
      <c r="F43" s="29" t="s">
        <v>450</v>
      </c>
      <c r="G43" s="29" t="s">
        <v>448</v>
      </c>
      <c r="H43" s="29" t="s">
        <v>451</v>
      </c>
      <c r="I43" s="29" t="s">
        <v>452</v>
      </c>
      <c r="J43" s="29" t="s">
        <v>448</v>
      </c>
      <c r="K43" s="29" t="s">
        <v>451</v>
      </c>
      <c r="L43" s="29" t="s">
        <v>452</v>
      </c>
      <c r="M43" s="35" t="s">
        <v>453</v>
      </c>
      <c r="N43" s="35" t="s">
        <v>454</v>
      </c>
      <c r="O43" s="35" t="s">
        <v>455</v>
      </c>
    </row>
    <row r="44" spans="1:15" ht="18.75" customHeight="1">
      <c r="A44" s="29">
        <v>1</v>
      </c>
      <c r="B44" s="29"/>
      <c r="C44" s="29"/>
      <c r="D44" s="29">
        <v>2</v>
      </c>
      <c r="E44" s="29">
        <v>3</v>
      </c>
      <c r="F44" s="29">
        <v>4</v>
      </c>
      <c r="G44" s="29">
        <v>5</v>
      </c>
      <c r="H44" s="16">
        <v>6</v>
      </c>
      <c r="I44" s="16">
        <v>7</v>
      </c>
      <c r="J44" s="16">
        <v>8</v>
      </c>
      <c r="K44" s="16">
        <v>9</v>
      </c>
      <c r="L44" s="16">
        <v>10</v>
      </c>
      <c r="M44" s="16">
        <v>11</v>
      </c>
      <c r="N44" s="16">
        <v>12</v>
      </c>
      <c r="O44" s="16">
        <v>13</v>
      </c>
    </row>
    <row r="45" spans="1:15" ht="18.75" customHeight="1">
      <c r="A45" s="44" t="s">
        <v>456</v>
      </c>
      <c r="B45" s="44"/>
      <c r="C45" s="44"/>
      <c r="D45" s="169">
        <v>10497</v>
      </c>
      <c r="E45" s="169">
        <v>942.44</v>
      </c>
      <c r="F45" s="180">
        <v>11.21</v>
      </c>
      <c r="G45" s="169">
        <v>11528.71</v>
      </c>
      <c r="H45" s="169">
        <v>944.9</v>
      </c>
      <c r="I45" s="181">
        <f>G45/H45</f>
        <v>12.20098423113557</v>
      </c>
      <c r="J45" s="182">
        <f>G45-D45</f>
        <v>1031.7099999999991</v>
      </c>
      <c r="K45" s="182">
        <f>H45-E45</f>
        <v>2.4599999999999227</v>
      </c>
      <c r="L45" s="172">
        <f>I45-F45</f>
        <v>0.9909842311355685</v>
      </c>
      <c r="M45" s="183">
        <f>(G45/D45)*100</f>
        <v>109.82861770029531</v>
      </c>
      <c r="N45" s="169">
        <f>(H45/E45)*100</f>
        <v>100.26102457450872</v>
      </c>
      <c r="O45" s="181">
        <f>(I45/F45)*100</f>
        <v>108.8401804740015</v>
      </c>
    </row>
    <row r="46" spans="1:15" ht="18.75" customHeight="1">
      <c r="A46" s="44" t="s">
        <v>457</v>
      </c>
      <c r="B46" s="44"/>
      <c r="C46" s="44"/>
      <c r="D46" s="169">
        <v>5421</v>
      </c>
      <c r="E46" s="169">
        <v>689.54</v>
      </c>
      <c r="F46" s="180">
        <v>8.76</v>
      </c>
      <c r="G46" s="169">
        <v>6550.04</v>
      </c>
      <c r="H46" s="169">
        <v>723.09</v>
      </c>
      <c r="I46" s="181">
        <f>G46/H46</f>
        <v>9.05840213528053</v>
      </c>
      <c r="J46" s="182">
        <f>G46-D46</f>
        <v>1129.04</v>
      </c>
      <c r="K46" s="182">
        <f>H46-E46</f>
        <v>33.55000000000007</v>
      </c>
      <c r="L46" s="172">
        <f>I46-F46</f>
        <v>0.29840213528053106</v>
      </c>
      <c r="M46" s="183">
        <f>(G46/D46)*100</f>
        <v>120.82715366168604</v>
      </c>
      <c r="N46" s="169">
        <f>(H46/E46)*100</f>
        <v>104.86556254894568</v>
      </c>
      <c r="O46" s="181">
        <f>(I46/F46)*100</f>
        <v>103.40641706941244</v>
      </c>
    </row>
    <row r="47" spans="1:15" ht="19.5" customHeight="1">
      <c r="A47" s="44"/>
      <c r="B47" s="44"/>
      <c r="C47" s="44"/>
      <c r="D47" s="169"/>
      <c r="E47" s="169"/>
      <c r="F47" s="181"/>
      <c r="G47" s="169"/>
      <c r="H47" s="169"/>
      <c r="I47" s="181"/>
      <c r="J47" s="182">
        <f>G47-D47</f>
        <v>0</v>
      </c>
      <c r="K47" s="182">
        <f>H47-E47</f>
        <v>0</v>
      </c>
      <c r="L47" s="172">
        <f>I47-F47</f>
        <v>0</v>
      </c>
      <c r="M47" s="183" t="e">
        <f>(G47/D47)*100</f>
        <v>#DIV/0!</v>
      </c>
      <c r="N47" s="169" t="e">
        <f>(H47/E47)*100</f>
        <v>#DIV/0!</v>
      </c>
      <c r="O47" s="181" t="e">
        <f>(I47/F47)*100</f>
        <v>#DIV/0!</v>
      </c>
    </row>
    <row r="48" spans="1:15" ht="19.5" customHeight="1">
      <c r="A48" s="44"/>
      <c r="B48" s="44"/>
      <c r="C48" s="44"/>
      <c r="D48" s="169"/>
      <c r="E48" s="169"/>
      <c r="F48" s="181"/>
      <c r="G48" s="169"/>
      <c r="H48" s="169"/>
      <c r="I48" s="181"/>
      <c r="J48" s="182">
        <f>G48-D48</f>
        <v>0</v>
      </c>
      <c r="K48" s="182">
        <f>H48-E48</f>
        <v>0</v>
      </c>
      <c r="L48" s="172">
        <f>I48-F48</f>
        <v>0</v>
      </c>
      <c r="M48" s="183" t="e">
        <f>(G48/D48)*100</f>
        <v>#DIV/0!</v>
      </c>
      <c r="N48" s="169" t="e">
        <f>(H48/E48)*100</f>
        <v>#DIV/0!</v>
      </c>
      <c r="O48" s="181" t="e">
        <f>(I48/F48)*100</f>
        <v>#DIV/0!</v>
      </c>
    </row>
    <row r="49" spans="1:15" ht="24.75" customHeight="1">
      <c r="A49" s="118" t="s">
        <v>100</v>
      </c>
      <c r="B49" s="118"/>
      <c r="C49" s="118"/>
      <c r="D49" s="166">
        <f>SUM(D45:D48)</f>
        <v>15918</v>
      </c>
      <c r="E49" s="167"/>
      <c r="F49" s="184"/>
      <c r="G49" s="166">
        <f>SUM(G45:G48)</f>
        <v>18078.75</v>
      </c>
      <c r="H49" s="167"/>
      <c r="I49" s="184"/>
      <c r="J49" s="167"/>
      <c r="K49" s="167"/>
      <c r="L49" s="184"/>
      <c r="M49" s="185"/>
      <c r="N49" s="167"/>
      <c r="O49" s="184"/>
    </row>
    <row r="50" spans="1:15" ht="12.75">
      <c r="A50" s="3"/>
      <c r="B50" s="186"/>
      <c r="C50" s="186"/>
      <c r="D50" s="186"/>
      <c r="E50" s="186"/>
      <c r="F50" s="27"/>
      <c r="G50" s="27"/>
      <c r="H50" s="27"/>
      <c r="I50" s="33"/>
      <c r="J50" s="33"/>
      <c r="K50" s="33"/>
      <c r="L50" s="33"/>
      <c r="M50" s="33"/>
      <c r="N50" s="33"/>
      <c r="O50" s="33"/>
    </row>
    <row r="51" spans="1:15" ht="18.75" customHeight="1">
      <c r="A51" s="33" t="s">
        <v>458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</row>
    <row r="52" ht="12.75">
      <c r="A52" s="179"/>
    </row>
    <row r="53" spans="1:15" ht="56.25" customHeight="1">
      <c r="A53" s="29" t="s">
        <v>459</v>
      </c>
      <c r="B53" s="29" t="s">
        <v>460</v>
      </c>
      <c r="C53" s="29"/>
      <c r="D53" s="29" t="s">
        <v>461</v>
      </c>
      <c r="E53" s="29"/>
      <c r="F53" s="29" t="s">
        <v>462</v>
      </c>
      <c r="G53" s="29"/>
      <c r="H53" s="29" t="s">
        <v>463</v>
      </c>
      <c r="I53" s="29"/>
      <c r="J53" s="29"/>
      <c r="K53" s="29" t="s">
        <v>464</v>
      </c>
      <c r="L53" s="29"/>
      <c r="M53" s="29" t="s">
        <v>465</v>
      </c>
      <c r="N53" s="29"/>
      <c r="O53" s="29"/>
    </row>
    <row r="54" spans="1:15" ht="18.75" customHeight="1">
      <c r="A54" s="16">
        <v>1</v>
      </c>
      <c r="B54" s="16">
        <v>2</v>
      </c>
      <c r="C54" s="16"/>
      <c r="D54" s="16">
        <v>3</v>
      </c>
      <c r="E54" s="16"/>
      <c r="F54" s="16">
        <v>4</v>
      </c>
      <c r="G54" s="16"/>
      <c r="H54" s="16">
        <v>5</v>
      </c>
      <c r="I54" s="16"/>
      <c r="J54" s="16"/>
      <c r="K54" s="16">
        <v>6</v>
      </c>
      <c r="L54" s="16"/>
      <c r="M54" s="16">
        <v>7</v>
      </c>
      <c r="N54" s="16"/>
      <c r="O54" s="16"/>
    </row>
    <row r="55" spans="1:15" ht="18.75" customHeight="1">
      <c r="A55" s="114"/>
      <c r="B55" s="114"/>
      <c r="C55" s="114"/>
      <c r="D55" s="187"/>
      <c r="E55" s="187"/>
      <c r="F55" s="89" t="s">
        <v>466</v>
      </c>
      <c r="G55" s="89"/>
      <c r="H55" s="188"/>
      <c r="I55" s="188"/>
      <c r="J55" s="188"/>
      <c r="K55" s="169"/>
      <c r="L55" s="169"/>
      <c r="M55" s="187"/>
      <c r="N55" s="187"/>
      <c r="O55" s="187"/>
    </row>
    <row r="56" spans="1:15" ht="18.75" customHeight="1">
      <c r="A56" s="114"/>
      <c r="B56" s="114"/>
      <c r="C56" s="114"/>
      <c r="D56" s="187"/>
      <c r="E56" s="187"/>
      <c r="F56" s="89"/>
      <c r="G56" s="89"/>
      <c r="H56" s="188"/>
      <c r="I56" s="188"/>
      <c r="J56" s="188"/>
      <c r="K56" s="169"/>
      <c r="L56" s="169"/>
      <c r="M56" s="187"/>
      <c r="N56" s="187"/>
      <c r="O56" s="187"/>
    </row>
    <row r="57" spans="1:15" ht="18.75" customHeight="1">
      <c r="A57" s="114"/>
      <c r="B57" s="189"/>
      <c r="C57" s="189"/>
      <c r="D57" s="187"/>
      <c r="E57" s="187"/>
      <c r="F57" s="89"/>
      <c r="G57" s="89"/>
      <c r="H57" s="188"/>
      <c r="I57" s="188"/>
      <c r="J57" s="188"/>
      <c r="K57" s="169"/>
      <c r="L57" s="169"/>
      <c r="M57" s="187"/>
      <c r="N57" s="187"/>
      <c r="O57" s="187"/>
    </row>
    <row r="58" spans="1:15" ht="18.75" customHeight="1">
      <c r="A58" s="114"/>
      <c r="B58" s="114"/>
      <c r="C58" s="114"/>
      <c r="D58" s="187"/>
      <c r="E58" s="187"/>
      <c r="F58" s="89"/>
      <c r="G58" s="89"/>
      <c r="H58" s="188"/>
      <c r="I58" s="188"/>
      <c r="J58" s="188"/>
      <c r="K58" s="169"/>
      <c r="L58" s="169"/>
      <c r="M58" s="187"/>
      <c r="N58" s="187"/>
      <c r="O58" s="187"/>
    </row>
    <row r="59" spans="1:15" ht="18.75" customHeight="1">
      <c r="A59" s="118" t="s">
        <v>100</v>
      </c>
      <c r="B59" s="116" t="s">
        <v>467</v>
      </c>
      <c r="C59" s="116"/>
      <c r="D59" s="116" t="s">
        <v>467</v>
      </c>
      <c r="E59" s="116"/>
      <c r="F59" s="116" t="s">
        <v>467</v>
      </c>
      <c r="G59" s="116"/>
      <c r="H59" s="190"/>
      <c r="I59" s="190"/>
      <c r="J59" s="190"/>
      <c r="K59" s="166">
        <f>SUM(K55:L58)</f>
        <v>0</v>
      </c>
      <c r="L59" s="166"/>
      <c r="M59" s="191"/>
      <c r="N59" s="191"/>
      <c r="O59" s="191"/>
    </row>
    <row r="60" spans="1:15" ht="12.75">
      <c r="A60" s="27"/>
      <c r="B60" s="2"/>
      <c r="C60" s="2"/>
      <c r="D60" s="2"/>
      <c r="E60" s="2"/>
      <c r="F60" s="2"/>
      <c r="G60" s="2"/>
      <c r="H60" s="2"/>
      <c r="I60" s="2"/>
      <c r="J60" s="2"/>
      <c r="K60" s="1"/>
      <c r="L60" s="1"/>
      <c r="M60" s="1"/>
      <c r="N60" s="1"/>
      <c r="O60" s="1"/>
    </row>
    <row r="61" spans="1:15" ht="18.75" customHeight="1">
      <c r="A61" s="33" t="s">
        <v>468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</row>
    <row r="62" spans="1:9" ht="15" customHeight="1">
      <c r="A62" s="33"/>
      <c r="B62" s="192"/>
      <c r="C62" s="33"/>
      <c r="D62" s="33"/>
      <c r="E62" s="33"/>
      <c r="F62" s="33"/>
      <c r="G62" s="33"/>
      <c r="H62" s="33"/>
      <c r="I62" s="193"/>
    </row>
    <row r="63" spans="1:15" ht="42.75" customHeight="1">
      <c r="A63" s="29" t="s">
        <v>469</v>
      </c>
      <c r="B63" s="29"/>
      <c r="C63" s="29"/>
      <c r="D63" s="29" t="s">
        <v>470</v>
      </c>
      <c r="E63" s="29"/>
      <c r="F63" s="29" t="s">
        <v>471</v>
      </c>
      <c r="G63" s="29"/>
      <c r="H63" s="29"/>
      <c r="I63" s="29"/>
      <c r="J63" s="29" t="s">
        <v>472</v>
      </c>
      <c r="K63" s="29"/>
      <c r="L63" s="29"/>
      <c r="M63" s="29"/>
      <c r="N63" s="29" t="s">
        <v>473</v>
      </c>
      <c r="O63" s="29"/>
    </row>
    <row r="64" spans="1:15" ht="42.75" customHeight="1">
      <c r="A64" s="29"/>
      <c r="B64" s="29"/>
      <c r="C64" s="29"/>
      <c r="D64" s="29"/>
      <c r="E64" s="29"/>
      <c r="F64" s="16" t="s">
        <v>474</v>
      </c>
      <c r="G64" s="16"/>
      <c r="H64" s="29" t="s">
        <v>53</v>
      </c>
      <c r="I64" s="29"/>
      <c r="J64" s="16" t="s">
        <v>474</v>
      </c>
      <c r="K64" s="16"/>
      <c r="L64" s="29" t="s">
        <v>53</v>
      </c>
      <c r="M64" s="29"/>
      <c r="N64" s="29"/>
      <c r="O64" s="29"/>
    </row>
    <row r="65" spans="1:15" ht="18.75" customHeight="1">
      <c r="A65" s="29">
        <v>1</v>
      </c>
      <c r="B65" s="29"/>
      <c r="C65" s="29"/>
      <c r="D65" s="29">
        <v>2</v>
      </c>
      <c r="E65" s="29"/>
      <c r="F65" s="29">
        <v>3</v>
      </c>
      <c r="G65" s="29"/>
      <c r="H65" s="16">
        <v>4</v>
      </c>
      <c r="I65" s="16"/>
      <c r="J65" s="16">
        <v>5</v>
      </c>
      <c r="K65" s="16"/>
      <c r="L65" s="16">
        <v>6</v>
      </c>
      <c r="M65" s="16"/>
      <c r="N65" s="16">
        <v>7</v>
      </c>
      <c r="O65" s="16"/>
    </row>
    <row r="66" spans="1:15" ht="19.5" customHeight="1">
      <c r="A66" s="44" t="s">
        <v>475</v>
      </c>
      <c r="B66" s="44"/>
      <c r="C66" s="44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82">
        <f>D66+H66-L66</f>
        <v>0</v>
      </c>
      <c r="O66" s="182"/>
    </row>
    <row r="67" spans="1:15" ht="19.5" customHeight="1">
      <c r="A67" s="44" t="s">
        <v>476</v>
      </c>
      <c r="B67" s="44"/>
      <c r="C67" s="44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</row>
    <row r="68" spans="1:15" ht="19.5" customHeight="1">
      <c r="A68" s="44"/>
      <c r="B68" s="44"/>
      <c r="C68" s="44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</row>
    <row r="69" spans="1:15" ht="19.5" customHeight="1">
      <c r="A69" s="44" t="s">
        <v>477</v>
      </c>
      <c r="B69" s="44"/>
      <c r="C69" s="44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82">
        <f>D69+H69-L69</f>
        <v>0</v>
      </c>
      <c r="O69" s="182"/>
    </row>
    <row r="70" spans="1:15" ht="19.5" customHeight="1">
      <c r="A70" s="44" t="s">
        <v>478</v>
      </c>
      <c r="B70" s="44"/>
      <c r="C70" s="44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</row>
    <row r="71" spans="1:15" ht="19.5" customHeight="1">
      <c r="A71" s="44"/>
      <c r="B71" s="44"/>
      <c r="C71" s="44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</row>
    <row r="72" spans="1:15" ht="19.5" customHeight="1">
      <c r="A72" s="44" t="s">
        <v>479</v>
      </c>
      <c r="B72" s="44"/>
      <c r="C72" s="44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82">
        <f>D72+H72-L72</f>
        <v>0</v>
      </c>
      <c r="O72" s="182"/>
    </row>
    <row r="73" spans="1:15" ht="19.5" customHeight="1">
      <c r="A73" s="44" t="s">
        <v>476</v>
      </c>
      <c r="B73" s="44"/>
      <c r="C73" s="44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</row>
    <row r="74" spans="1:15" ht="19.5" customHeight="1">
      <c r="A74" s="44"/>
      <c r="B74" s="44"/>
      <c r="C74" s="44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</row>
    <row r="75" spans="1:15" ht="24.75" customHeight="1">
      <c r="A75" s="46" t="s">
        <v>100</v>
      </c>
      <c r="B75" s="46"/>
      <c r="C75" s="46"/>
      <c r="D75" s="166">
        <f>SUM(D66,D69,D72)</f>
        <v>0</v>
      </c>
      <c r="E75" s="166"/>
      <c r="F75" s="166">
        <f>SUM(F66,F69,F72)</f>
        <v>0</v>
      </c>
      <c r="G75" s="166"/>
      <c r="H75" s="166">
        <f>SUM(H66,H69,H72)</f>
        <v>0</v>
      </c>
      <c r="I75" s="166"/>
      <c r="J75" s="166">
        <f>SUM(J66,J69,J72)</f>
        <v>0</v>
      </c>
      <c r="K75" s="166"/>
      <c r="L75" s="166">
        <f>SUM(L66,L69,L72)</f>
        <v>0</v>
      </c>
      <c r="M75" s="166"/>
      <c r="N75" s="166">
        <f>D75+H75-L75</f>
        <v>0</v>
      </c>
      <c r="O75" s="166"/>
    </row>
    <row r="76" spans="3:5" ht="12.75">
      <c r="C76" s="194"/>
      <c r="D76" s="194"/>
      <c r="E76" s="194"/>
    </row>
    <row r="77" spans="3:5" ht="12.75">
      <c r="C77" s="194"/>
      <c r="D77" s="194"/>
      <c r="E77" s="194"/>
    </row>
    <row r="78" spans="3:5" ht="12.75">
      <c r="C78" s="194"/>
      <c r="D78" s="194"/>
      <c r="E78" s="194"/>
    </row>
    <row r="79" spans="3:5" ht="12.75">
      <c r="C79" s="194"/>
      <c r="D79" s="194"/>
      <c r="E79" s="194"/>
    </row>
    <row r="80" spans="3:5" ht="12.75">
      <c r="C80" s="194"/>
      <c r="D80" s="194"/>
      <c r="E80" s="194"/>
    </row>
    <row r="81" spans="3:5" ht="12.75">
      <c r="C81" s="194"/>
      <c r="D81" s="194"/>
      <c r="E81" s="194"/>
    </row>
    <row r="82" spans="3:5" ht="12.75">
      <c r="C82" s="194"/>
      <c r="D82" s="194"/>
      <c r="E82" s="194"/>
    </row>
    <row r="83" spans="3:5" ht="12.75">
      <c r="C83" s="194"/>
      <c r="D83" s="194"/>
      <c r="E83" s="194"/>
    </row>
    <row r="84" spans="3:5" ht="12.75">
      <c r="C84" s="194"/>
      <c r="D84" s="194"/>
      <c r="E84" s="194"/>
    </row>
    <row r="85" spans="3:5" ht="12.75">
      <c r="C85" s="194"/>
      <c r="D85" s="194"/>
      <c r="E85" s="194"/>
    </row>
    <row r="86" spans="3:5" ht="12.75">
      <c r="C86" s="194"/>
      <c r="D86" s="194"/>
      <c r="E86" s="194"/>
    </row>
    <row r="87" spans="3:5" ht="12.75">
      <c r="C87" s="194"/>
      <c r="D87" s="194"/>
      <c r="E87" s="194"/>
    </row>
    <row r="88" spans="3:5" ht="12.75">
      <c r="C88" s="194"/>
      <c r="D88" s="194"/>
      <c r="E88" s="194"/>
    </row>
    <row r="89" spans="3:5" ht="12.75">
      <c r="C89" s="194"/>
      <c r="D89" s="194"/>
      <c r="E89" s="194"/>
    </row>
  </sheetData>
  <sheetProtection selectLockedCells="1" selectUnlockedCells="1"/>
  <mergeCells count="274">
    <mergeCell ref="A1:O1"/>
    <mergeCell ref="A2:O2"/>
    <mergeCell ref="A3:O3"/>
    <mergeCell ref="A4:O4"/>
    <mergeCell ref="A5:O5"/>
    <mergeCell ref="A7:O7"/>
    <mergeCell ref="A9:B9"/>
    <mergeCell ref="C9:E9"/>
    <mergeCell ref="F9:H9"/>
    <mergeCell ref="I9:K9"/>
    <mergeCell ref="L9:M9"/>
    <mergeCell ref="N9:O9"/>
    <mergeCell ref="A10:B10"/>
    <mergeCell ref="C10:E10"/>
    <mergeCell ref="F10:H10"/>
    <mergeCell ref="I10:K10"/>
    <mergeCell ref="L10:M10"/>
    <mergeCell ref="N10:O10"/>
    <mergeCell ref="A11:B11"/>
    <mergeCell ref="C11:E11"/>
    <mergeCell ref="F11:H11"/>
    <mergeCell ref="I11:K11"/>
    <mergeCell ref="L11:M11"/>
    <mergeCell ref="N11:O11"/>
    <mergeCell ref="A12:B12"/>
    <mergeCell ref="C12:E12"/>
    <mergeCell ref="F12:H12"/>
    <mergeCell ref="I12:K12"/>
    <mergeCell ref="L12:M12"/>
    <mergeCell ref="N12:O12"/>
    <mergeCell ref="A13:B13"/>
    <mergeCell ref="C13:E13"/>
    <mergeCell ref="F13:H13"/>
    <mergeCell ref="I13:K13"/>
    <mergeCell ref="L13:M13"/>
    <mergeCell ref="N13:O13"/>
    <mergeCell ref="A14:B14"/>
    <mergeCell ref="C14:E14"/>
    <mergeCell ref="F14:H14"/>
    <mergeCell ref="I14:K14"/>
    <mergeCell ref="L14:M14"/>
    <mergeCell ref="N14:O14"/>
    <mergeCell ref="A15:B15"/>
    <mergeCell ref="C15:E15"/>
    <mergeCell ref="F15:H15"/>
    <mergeCell ref="I15:K15"/>
    <mergeCell ref="L15:M15"/>
    <mergeCell ref="N15:O15"/>
    <mergeCell ref="A16:B16"/>
    <mergeCell ref="C16:E16"/>
    <mergeCell ref="F16:H16"/>
    <mergeCell ref="I16:K16"/>
    <mergeCell ref="L16:M16"/>
    <mergeCell ref="N16:O16"/>
    <mergeCell ref="A17:B17"/>
    <mergeCell ref="C17:E17"/>
    <mergeCell ref="F17:H17"/>
    <mergeCell ref="I17:K17"/>
    <mergeCell ref="L17:M17"/>
    <mergeCell ref="N17:O17"/>
    <mergeCell ref="A18:B18"/>
    <mergeCell ref="C18:E18"/>
    <mergeCell ref="F18:H18"/>
    <mergeCell ref="I18:K18"/>
    <mergeCell ref="L18:M18"/>
    <mergeCell ref="N18:O18"/>
    <mergeCell ref="A19:B19"/>
    <mergeCell ref="C19:E19"/>
    <mergeCell ref="F19:H19"/>
    <mergeCell ref="I19:K19"/>
    <mergeCell ref="L19:M19"/>
    <mergeCell ref="N19:O19"/>
    <mergeCell ref="A20:B20"/>
    <mergeCell ref="C20:E20"/>
    <mergeCell ref="F20:H20"/>
    <mergeCell ref="I20:K20"/>
    <mergeCell ref="L20:M20"/>
    <mergeCell ref="N20:O20"/>
    <mergeCell ref="A21:B21"/>
    <mergeCell ref="C21:E21"/>
    <mergeCell ref="F21:H21"/>
    <mergeCell ref="I21:K21"/>
    <mergeCell ref="L21:M21"/>
    <mergeCell ref="N21:O21"/>
    <mergeCell ref="A22:B22"/>
    <mergeCell ref="C22:E22"/>
    <mergeCell ref="F22:H22"/>
    <mergeCell ref="I22:K22"/>
    <mergeCell ref="L22:M22"/>
    <mergeCell ref="N22:O22"/>
    <mergeCell ref="A23:B23"/>
    <mergeCell ref="C23:E23"/>
    <mergeCell ref="F23:H23"/>
    <mergeCell ref="I23:K23"/>
    <mergeCell ref="L23:M23"/>
    <mergeCell ref="N23:O23"/>
    <mergeCell ref="A24:B24"/>
    <mergeCell ref="C24:E24"/>
    <mergeCell ref="F24:H24"/>
    <mergeCell ref="I24:K24"/>
    <mergeCell ref="L24:M24"/>
    <mergeCell ref="N24:O24"/>
    <mergeCell ref="A25:B25"/>
    <mergeCell ref="C25:E25"/>
    <mergeCell ref="F25:H25"/>
    <mergeCell ref="I25:K25"/>
    <mergeCell ref="L25:M25"/>
    <mergeCell ref="N25:O25"/>
    <mergeCell ref="A26:B26"/>
    <mergeCell ref="C26:E26"/>
    <mergeCell ref="F26:H26"/>
    <mergeCell ref="I26:K26"/>
    <mergeCell ref="L26:M26"/>
    <mergeCell ref="N26:O26"/>
    <mergeCell ref="A28:O28"/>
    <mergeCell ref="A30:O30"/>
    <mergeCell ref="B32:E32"/>
    <mergeCell ref="F32:O32"/>
    <mergeCell ref="B33:E33"/>
    <mergeCell ref="F33:O33"/>
    <mergeCell ref="B34:E34"/>
    <mergeCell ref="F34:O34"/>
    <mergeCell ref="B35:E35"/>
    <mergeCell ref="F35:O35"/>
    <mergeCell ref="B36:E36"/>
    <mergeCell ref="F36:O36"/>
    <mergeCell ref="B37:E37"/>
    <mergeCell ref="F37:O37"/>
    <mergeCell ref="B38:E38"/>
    <mergeCell ref="F38:O38"/>
    <mergeCell ref="B39:E39"/>
    <mergeCell ref="F39:O39"/>
    <mergeCell ref="A40:J40"/>
    <mergeCell ref="A42:C43"/>
    <mergeCell ref="D42:F42"/>
    <mergeCell ref="G42:I42"/>
    <mergeCell ref="J42:L42"/>
    <mergeCell ref="M42:O42"/>
    <mergeCell ref="A44:C44"/>
    <mergeCell ref="A45:C45"/>
    <mergeCell ref="A46:C46"/>
    <mergeCell ref="A47:C47"/>
    <mergeCell ref="A48:C48"/>
    <mergeCell ref="A49:C49"/>
    <mergeCell ref="A51:O51"/>
    <mergeCell ref="B53:C53"/>
    <mergeCell ref="D53:E53"/>
    <mergeCell ref="F53:G53"/>
    <mergeCell ref="H53:J53"/>
    <mergeCell ref="K53:L53"/>
    <mergeCell ref="M53:O53"/>
    <mergeCell ref="B54:C54"/>
    <mergeCell ref="D54:E54"/>
    <mergeCell ref="F54:G54"/>
    <mergeCell ref="H54:J54"/>
    <mergeCell ref="K54:L54"/>
    <mergeCell ref="M54:O54"/>
    <mergeCell ref="B55:C55"/>
    <mergeCell ref="D55:E55"/>
    <mergeCell ref="F55:G55"/>
    <mergeCell ref="H55:J55"/>
    <mergeCell ref="K55:L55"/>
    <mergeCell ref="M55:O55"/>
    <mergeCell ref="B56:C56"/>
    <mergeCell ref="D56:E56"/>
    <mergeCell ref="F56:G56"/>
    <mergeCell ref="H56:J56"/>
    <mergeCell ref="K56:L56"/>
    <mergeCell ref="M56:O56"/>
    <mergeCell ref="B57:C57"/>
    <mergeCell ref="D57:E57"/>
    <mergeCell ref="F57:G57"/>
    <mergeCell ref="H57:J57"/>
    <mergeCell ref="K57:L57"/>
    <mergeCell ref="M57:O57"/>
    <mergeCell ref="B58:C58"/>
    <mergeCell ref="D58:E58"/>
    <mergeCell ref="F58:G58"/>
    <mergeCell ref="H58:J58"/>
    <mergeCell ref="K58:L58"/>
    <mergeCell ref="M58:O58"/>
    <mergeCell ref="B59:C59"/>
    <mergeCell ref="D59:E59"/>
    <mergeCell ref="F59:G59"/>
    <mergeCell ref="H59:J59"/>
    <mergeCell ref="K59:L59"/>
    <mergeCell ref="M59:O59"/>
    <mergeCell ref="A61:O61"/>
    <mergeCell ref="A63:C64"/>
    <mergeCell ref="D63:E64"/>
    <mergeCell ref="F63:I63"/>
    <mergeCell ref="J63:M63"/>
    <mergeCell ref="N63:O64"/>
    <mergeCell ref="F64:G64"/>
    <mergeCell ref="H64:I64"/>
    <mergeCell ref="J64:K64"/>
    <mergeCell ref="L64:M64"/>
    <mergeCell ref="A65:C65"/>
    <mergeCell ref="D65:E65"/>
    <mergeCell ref="F65:G65"/>
    <mergeCell ref="H65:I65"/>
    <mergeCell ref="J65:K65"/>
    <mergeCell ref="L65:M65"/>
    <mergeCell ref="N65:O65"/>
    <mergeCell ref="A66:C66"/>
    <mergeCell ref="D66:E66"/>
    <mergeCell ref="F66:G66"/>
    <mergeCell ref="H66:I66"/>
    <mergeCell ref="J66:K66"/>
    <mergeCell ref="L66:M66"/>
    <mergeCell ref="N66:O66"/>
    <mergeCell ref="A67:C67"/>
    <mergeCell ref="D67:E67"/>
    <mergeCell ref="F67:G67"/>
    <mergeCell ref="H67:I67"/>
    <mergeCell ref="J67:K67"/>
    <mergeCell ref="L67:M67"/>
    <mergeCell ref="N67:O67"/>
    <mergeCell ref="A68:C68"/>
    <mergeCell ref="D68:E68"/>
    <mergeCell ref="F68:G68"/>
    <mergeCell ref="H68:I68"/>
    <mergeCell ref="J68:K68"/>
    <mergeCell ref="L68:M68"/>
    <mergeCell ref="N68:O68"/>
    <mergeCell ref="A69:C69"/>
    <mergeCell ref="D69:E69"/>
    <mergeCell ref="F69:G69"/>
    <mergeCell ref="H69:I69"/>
    <mergeCell ref="J69:K69"/>
    <mergeCell ref="L69:M69"/>
    <mergeCell ref="N69:O69"/>
    <mergeCell ref="A70:C70"/>
    <mergeCell ref="D70:E70"/>
    <mergeCell ref="F70:G70"/>
    <mergeCell ref="H70:I70"/>
    <mergeCell ref="J70:K70"/>
    <mergeCell ref="L70:M70"/>
    <mergeCell ref="N70:O70"/>
    <mergeCell ref="A71:C71"/>
    <mergeCell ref="D71:E71"/>
    <mergeCell ref="F71:G71"/>
    <mergeCell ref="H71:I71"/>
    <mergeCell ref="J71:K71"/>
    <mergeCell ref="L71:M71"/>
    <mergeCell ref="N71:O71"/>
    <mergeCell ref="A72:C72"/>
    <mergeCell ref="D72:E72"/>
    <mergeCell ref="F72:G72"/>
    <mergeCell ref="H72:I72"/>
    <mergeCell ref="J72:K72"/>
    <mergeCell ref="L72:M72"/>
    <mergeCell ref="N72:O72"/>
    <mergeCell ref="A73:C73"/>
    <mergeCell ref="D73:E73"/>
    <mergeCell ref="F73:G73"/>
    <mergeCell ref="H73:I73"/>
    <mergeCell ref="J73:K73"/>
    <mergeCell ref="L73:M73"/>
    <mergeCell ref="N73:O73"/>
    <mergeCell ref="A74:C74"/>
    <mergeCell ref="D74:E74"/>
    <mergeCell ref="F74:G74"/>
    <mergeCell ref="H74:I74"/>
    <mergeCell ref="J74:K74"/>
    <mergeCell ref="L74:M74"/>
    <mergeCell ref="N74:O74"/>
    <mergeCell ref="A75:C75"/>
    <mergeCell ref="D75:E75"/>
    <mergeCell ref="F75:G75"/>
    <mergeCell ref="H75:I75"/>
    <mergeCell ref="J75:K75"/>
    <mergeCell ref="L75:M75"/>
    <mergeCell ref="N75:O75"/>
  </mergeCells>
  <printOptions/>
  <pageMargins left="0.27569444444444446" right="0.27569444444444446" top="0.7479166666666667" bottom="0.27569444444444446" header="0.27569444444444446" footer="0.5118055555555555"/>
  <pageSetup horizontalDpi="300" verticalDpi="300" orientation="landscape" paperSize="9" scale="49"/>
  <headerFooter alignWithMargins="0">
    <oddHeader xml:space="preserve">&amp;C&amp;"Times New Roman,Обычный"&amp;16 &amp;14 13&amp;R&amp;"Times New Roman,Обычный"&amp;14Продовження додатка 3
Таблиця 6  </oddHeader>
  </headerFooter>
  <rowBreaks count="1" manualBreakCount="1">
    <brk id="3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F74"/>
  <sheetViews>
    <sheetView zoomScale="75" zoomScaleNormal="75" workbookViewId="0" topLeftCell="A13">
      <selection activeCell="V1" sqref="V1"/>
    </sheetView>
  </sheetViews>
  <sheetFormatPr defaultColWidth="9.00390625" defaultRowHeight="12.75"/>
  <cols>
    <col min="1" max="2" width="4.375" style="108" customWidth="1"/>
    <col min="3" max="3" width="28.75390625" style="108" customWidth="1"/>
    <col min="4" max="6" width="8.375" style="108" customWidth="1"/>
    <col min="7" max="9" width="11.25390625" style="108" customWidth="1"/>
    <col min="10" max="10" width="8.75390625" style="108" customWidth="1"/>
    <col min="11" max="11" width="7.00390625" style="108" customWidth="1"/>
    <col min="12" max="12" width="9.00390625" style="108" customWidth="1"/>
    <col min="13" max="13" width="12.25390625" style="108" customWidth="1"/>
    <col min="14" max="14" width="12.625" style="108" customWidth="1"/>
    <col min="15" max="15" width="14.625" style="108" customWidth="1"/>
    <col min="16" max="16" width="14.00390625" style="108" customWidth="1"/>
    <col min="17" max="17" width="12.625" style="108" customWidth="1"/>
    <col min="18" max="18" width="12.25390625" style="108" customWidth="1"/>
    <col min="19" max="19" width="14.625" style="108" customWidth="1"/>
    <col min="20" max="20" width="14.00390625" style="108" customWidth="1"/>
    <col min="21" max="21" width="12.625" style="108" customWidth="1"/>
    <col min="22" max="22" width="12.25390625" style="108" customWidth="1"/>
    <col min="23" max="23" width="14.875" style="108" customWidth="1"/>
    <col min="24" max="24" width="14.00390625" style="108" customWidth="1"/>
    <col min="25" max="25" width="12.625" style="108" customWidth="1"/>
    <col min="26" max="26" width="12.25390625" style="108" customWidth="1"/>
    <col min="27" max="27" width="14.625" style="108" customWidth="1"/>
    <col min="28" max="28" width="13.75390625" style="108" customWidth="1"/>
    <col min="29" max="29" width="12.25390625" style="108" customWidth="1"/>
    <col min="30" max="30" width="12.00390625" style="108" customWidth="1"/>
    <col min="31" max="31" width="14.625" style="108" customWidth="1"/>
    <col min="32" max="32" width="14.00390625" style="108" customWidth="1"/>
    <col min="33" max="16384" width="9.125" style="108" customWidth="1"/>
  </cols>
  <sheetData>
    <row r="1" spans="3:32" ht="18.75" customHeight="1">
      <c r="C1" s="195" t="s">
        <v>480</v>
      </c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</row>
    <row r="2" spans="1:32" ht="12.7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</row>
    <row r="3" spans="1:32" ht="45.75" customHeight="1">
      <c r="A3" s="136" t="s">
        <v>481</v>
      </c>
      <c r="B3" s="136" t="s">
        <v>482</v>
      </c>
      <c r="C3" s="136"/>
      <c r="D3" s="49" t="s">
        <v>483</v>
      </c>
      <c r="E3" s="49"/>
      <c r="F3" s="49"/>
      <c r="G3" s="29" t="s">
        <v>484</v>
      </c>
      <c r="H3" s="29"/>
      <c r="I3" s="29"/>
      <c r="J3" s="29"/>
      <c r="K3" s="29"/>
      <c r="L3" s="29"/>
      <c r="M3" s="29"/>
      <c r="N3" s="29"/>
      <c r="O3" s="29"/>
      <c r="P3" s="29"/>
      <c r="Q3" s="29"/>
      <c r="R3" s="16" t="s">
        <v>485</v>
      </c>
      <c r="S3" s="16"/>
      <c r="T3" s="16"/>
      <c r="U3" s="16"/>
      <c r="V3" s="16"/>
      <c r="W3" s="16"/>
      <c r="X3" s="16"/>
      <c r="Y3" s="16"/>
      <c r="Z3" s="16"/>
      <c r="AA3" s="29" t="s">
        <v>486</v>
      </c>
      <c r="AB3" s="29"/>
      <c r="AC3" s="29"/>
      <c r="AD3" s="29" t="s">
        <v>487</v>
      </c>
      <c r="AE3" s="29"/>
      <c r="AF3" s="29"/>
    </row>
    <row r="4" spans="1:32" ht="77.25" customHeight="1">
      <c r="A4" s="136"/>
      <c r="B4" s="136"/>
      <c r="C4" s="136"/>
      <c r="D4" s="49"/>
      <c r="E4" s="49"/>
      <c r="F4" s="4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 t="s">
        <v>488</v>
      </c>
      <c r="S4" s="29"/>
      <c r="T4" s="29"/>
      <c r="U4" s="29" t="s">
        <v>489</v>
      </c>
      <c r="V4" s="29"/>
      <c r="W4" s="29"/>
      <c r="X4" s="29" t="s">
        <v>490</v>
      </c>
      <c r="Y4" s="29"/>
      <c r="Z4" s="29"/>
      <c r="AA4" s="29"/>
      <c r="AB4" s="29"/>
      <c r="AC4" s="29"/>
      <c r="AD4" s="29"/>
      <c r="AE4" s="29"/>
      <c r="AF4" s="29"/>
    </row>
    <row r="5" spans="1:32" ht="18.75" customHeight="1">
      <c r="A5" s="197">
        <v>1</v>
      </c>
      <c r="B5" s="198">
        <v>2</v>
      </c>
      <c r="C5" s="198"/>
      <c r="D5" s="199">
        <v>3</v>
      </c>
      <c r="E5" s="199"/>
      <c r="F5" s="199"/>
      <c r="G5" s="200">
        <v>4</v>
      </c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>
        <v>5</v>
      </c>
      <c r="S5" s="200"/>
      <c r="T5" s="200"/>
      <c r="U5" s="200">
        <v>6</v>
      </c>
      <c r="V5" s="200"/>
      <c r="W5" s="200"/>
      <c r="X5" s="201">
        <v>7</v>
      </c>
      <c r="Y5" s="201"/>
      <c r="Z5" s="201"/>
      <c r="AA5" s="201">
        <v>8</v>
      </c>
      <c r="AB5" s="201"/>
      <c r="AC5" s="201"/>
      <c r="AD5" s="201">
        <v>9</v>
      </c>
      <c r="AE5" s="201"/>
      <c r="AF5" s="201"/>
    </row>
    <row r="6" spans="1:32" ht="19.5" customHeight="1">
      <c r="A6" s="197"/>
      <c r="B6" s="197"/>
      <c r="C6" s="197"/>
      <c r="D6" s="202"/>
      <c r="E6" s="202"/>
      <c r="F6" s="202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169"/>
      <c r="S6" s="169"/>
      <c r="T6" s="169"/>
      <c r="U6" s="169"/>
      <c r="V6" s="169"/>
      <c r="W6" s="169"/>
      <c r="X6" s="169"/>
      <c r="Y6" s="169"/>
      <c r="Z6" s="169"/>
      <c r="AA6" s="169">
        <f>X6-U6</f>
        <v>0</v>
      </c>
      <c r="AB6" s="169"/>
      <c r="AC6" s="169"/>
      <c r="AD6" s="181" t="e">
        <f>(X6/U6)*100</f>
        <v>#DIV/0!</v>
      </c>
      <c r="AE6" s="181"/>
      <c r="AF6" s="181"/>
    </row>
    <row r="7" spans="1:32" ht="19.5" customHeight="1">
      <c r="A7" s="197"/>
      <c r="B7" s="197"/>
      <c r="C7" s="197"/>
      <c r="D7" s="202"/>
      <c r="E7" s="202"/>
      <c r="F7" s="202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169"/>
      <c r="S7" s="169"/>
      <c r="T7" s="169"/>
      <c r="U7" s="169"/>
      <c r="V7" s="169"/>
      <c r="W7" s="169"/>
      <c r="X7" s="169"/>
      <c r="Y7" s="169"/>
      <c r="Z7" s="169"/>
      <c r="AA7" s="169">
        <f>X7-U7</f>
        <v>0</v>
      </c>
      <c r="AB7" s="169"/>
      <c r="AC7" s="169"/>
      <c r="AD7" s="181" t="e">
        <f>(X7/U7)*100</f>
        <v>#DIV/0!</v>
      </c>
      <c r="AE7" s="181"/>
      <c r="AF7" s="181"/>
    </row>
    <row r="8" spans="1:32" ht="19.5" customHeight="1">
      <c r="A8" s="197"/>
      <c r="B8" s="197"/>
      <c r="C8" s="197"/>
      <c r="D8" s="202"/>
      <c r="E8" s="202"/>
      <c r="F8" s="202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169"/>
      <c r="S8" s="169"/>
      <c r="T8" s="169"/>
      <c r="U8" s="169"/>
      <c r="V8" s="169"/>
      <c r="W8" s="169"/>
      <c r="X8" s="169"/>
      <c r="Y8" s="169"/>
      <c r="Z8" s="169"/>
      <c r="AA8" s="169">
        <f>X8-U8</f>
        <v>0</v>
      </c>
      <c r="AB8" s="169"/>
      <c r="AC8" s="169"/>
      <c r="AD8" s="181" t="e">
        <f>(X8/U8)*100</f>
        <v>#DIV/0!</v>
      </c>
      <c r="AE8" s="181"/>
      <c r="AF8" s="181"/>
    </row>
    <row r="9" spans="1:32" ht="19.5" customHeight="1">
      <c r="A9" s="197"/>
      <c r="B9" s="197"/>
      <c r="C9" s="197"/>
      <c r="D9" s="202"/>
      <c r="E9" s="202"/>
      <c r="F9" s="202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169"/>
      <c r="S9" s="169"/>
      <c r="T9" s="169"/>
      <c r="U9" s="169"/>
      <c r="V9" s="169"/>
      <c r="W9" s="169"/>
      <c r="X9" s="169"/>
      <c r="Y9" s="169"/>
      <c r="Z9" s="169"/>
      <c r="AA9" s="169">
        <f>X9-U9</f>
        <v>0</v>
      </c>
      <c r="AB9" s="169"/>
      <c r="AC9" s="169"/>
      <c r="AD9" s="181" t="e">
        <f>(X9/U9)*100</f>
        <v>#DIV/0!</v>
      </c>
      <c r="AE9" s="181"/>
      <c r="AF9" s="181"/>
    </row>
    <row r="10" spans="1:32" ht="24.75" customHeight="1">
      <c r="A10" s="204" t="s">
        <v>100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166">
        <f>SUM(R6:R9)</f>
        <v>0</v>
      </c>
      <c r="S10" s="166"/>
      <c r="T10" s="166"/>
      <c r="U10" s="166">
        <f>SUM(U6:U9)</f>
        <v>0</v>
      </c>
      <c r="V10" s="166"/>
      <c r="W10" s="166"/>
      <c r="X10" s="166">
        <f>SUM(X6:X9)</f>
        <v>0</v>
      </c>
      <c r="Y10" s="166"/>
      <c r="Z10" s="166"/>
      <c r="AA10" s="167">
        <f>X10-U10</f>
        <v>0</v>
      </c>
      <c r="AB10" s="167"/>
      <c r="AC10" s="167"/>
      <c r="AD10" s="184" t="e">
        <f>(X10/U10)*100</f>
        <v>#DIV/0!</v>
      </c>
      <c r="AE10" s="184"/>
      <c r="AF10" s="184"/>
    </row>
    <row r="11" spans="1:32" ht="11.25" customHeight="1">
      <c r="A11" s="175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205"/>
      <c r="AF11" s="205"/>
    </row>
    <row r="12" spans="1:32" ht="10.5" customHeight="1">
      <c r="A12" s="206"/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7"/>
      <c r="O12" s="207"/>
      <c r="P12" s="207"/>
      <c r="Q12" s="207"/>
      <c r="R12" s="208"/>
      <c r="S12" s="208"/>
      <c r="T12" s="208"/>
      <c r="U12" s="208"/>
      <c r="V12" s="208"/>
      <c r="W12" s="208"/>
      <c r="X12" s="209"/>
      <c r="Y12" s="209"/>
      <c r="Z12" s="209"/>
      <c r="AA12" s="209"/>
      <c r="AB12" s="209"/>
      <c r="AC12" s="209"/>
      <c r="AD12" s="209"/>
      <c r="AE12" s="210"/>
      <c r="AF12" s="210"/>
    </row>
    <row r="13" s="195" customFormat="1" ht="18.75" customHeight="1">
      <c r="C13" s="195" t="s">
        <v>491</v>
      </c>
    </row>
    <row r="14" s="195" customFormat="1" ht="18.75" customHeight="1"/>
    <row r="15" spans="1:32" ht="45.75" customHeight="1">
      <c r="A15" s="136" t="s">
        <v>481</v>
      </c>
      <c r="B15" s="136" t="s">
        <v>492</v>
      </c>
      <c r="C15" s="136"/>
      <c r="D15" s="29" t="s">
        <v>482</v>
      </c>
      <c r="E15" s="29"/>
      <c r="F15" s="29"/>
      <c r="G15" s="29"/>
      <c r="H15" s="29" t="s">
        <v>484</v>
      </c>
      <c r="I15" s="29"/>
      <c r="J15" s="29"/>
      <c r="K15" s="29"/>
      <c r="L15" s="29"/>
      <c r="M15" s="29"/>
      <c r="N15" s="29"/>
      <c r="O15" s="29"/>
      <c r="P15" s="29" t="s">
        <v>493</v>
      </c>
      <c r="Q15" s="29"/>
      <c r="R15" s="16" t="s">
        <v>485</v>
      </c>
      <c r="S15" s="16"/>
      <c r="T15" s="16"/>
      <c r="U15" s="16"/>
      <c r="V15" s="16"/>
      <c r="W15" s="16"/>
      <c r="X15" s="16"/>
      <c r="Y15" s="16"/>
      <c r="Z15" s="16"/>
      <c r="AA15" s="29" t="s">
        <v>486</v>
      </c>
      <c r="AB15" s="29"/>
      <c r="AC15" s="29"/>
      <c r="AD15" s="29" t="s">
        <v>487</v>
      </c>
      <c r="AE15" s="29"/>
      <c r="AF15" s="29"/>
    </row>
    <row r="16" spans="1:32" ht="24.75" customHeight="1">
      <c r="A16" s="136"/>
      <c r="B16" s="136"/>
      <c r="C16" s="136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 t="s">
        <v>488</v>
      </c>
      <c r="S16" s="29"/>
      <c r="T16" s="29"/>
      <c r="U16" s="29" t="s">
        <v>489</v>
      </c>
      <c r="V16" s="29"/>
      <c r="W16" s="29"/>
      <c r="X16" s="29" t="s">
        <v>490</v>
      </c>
      <c r="Y16" s="29"/>
      <c r="Z16" s="29"/>
      <c r="AA16" s="29"/>
      <c r="AB16" s="29"/>
      <c r="AC16" s="29"/>
      <c r="AD16" s="29"/>
      <c r="AE16" s="29"/>
      <c r="AF16" s="29"/>
    </row>
    <row r="17" spans="1:32" ht="48" customHeight="1">
      <c r="A17" s="136"/>
      <c r="B17" s="136"/>
      <c r="C17" s="136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</row>
    <row r="18" spans="1:32" ht="18.75" customHeight="1">
      <c r="A18" s="198">
        <v>1</v>
      </c>
      <c r="B18" s="198">
        <v>2</v>
      </c>
      <c r="C18" s="198"/>
      <c r="D18" s="200">
        <v>3</v>
      </c>
      <c r="E18" s="200"/>
      <c r="F18" s="200"/>
      <c r="G18" s="200"/>
      <c r="H18" s="200">
        <v>4</v>
      </c>
      <c r="I18" s="200"/>
      <c r="J18" s="200"/>
      <c r="K18" s="200"/>
      <c r="L18" s="200"/>
      <c r="M18" s="200"/>
      <c r="N18" s="200"/>
      <c r="O18" s="200"/>
      <c r="P18" s="200">
        <v>5</v>
      </c>
      <c r="Q18" s="200"/>
      <c r="R18" s="200">
        <v>6</v>
      </c>
      <c r="S18" s="200"/>
      <c r="T18" s="200"/>
      <c r="U18" s="200">
        <v>7</v>
      </c>
      <c r="V18" s="200"/>
      <c r="W18" s="200"/>
      <c r="X18" s="200">
        <v>8</v>
      </c>
      <c r="Y18" s="200"/>
      <c r="Z18" s="200"/>
      <c r="AA18" s="200">
        <v>9</v>
      </c>
      <c r="AB18" s="200"/>
      <c r="AC18" s="200"/>
      <c r="AD18" s="200">
        <v>10</v>
      </c>
      <c r="AE18" s="200"/>
      <c r="AF18" s="200"/>
    </row>
    <row r="19" spans="1:32" ht="19.5" customHeight="1">
      <c r="A19" s="211"/>
      <c r="B19" s="211"/>
      <c r="C19" s="211"/>
      <c r="D19" s="203"/>
      <c r="E19" s="203"/>
      <c r="F19" s="203"/>
      <c r="G19" s="203"/>
      <c r="H19" s="212"/>
      <c r="I19" s="212"/>
      <c r="J19" s="212"/>
      <c r="K19" s="212"/>
      <c r="L19" s="212"/>
      <c r="M19" s="212"/>
      <c r="N19" s="212"/>
      <c r="O19" s="212"/>
      <c r="P19" s="213"/>
      <c r="Q19" s="213"/>
      <c r="R19" s="169"/>
      <c r="S19" s="169"/>
      <c r="T19" s="169"/>
      <c r="U19" s="169"/>
      <c r="V19" s="169"/>
      <c r="W19" s="169"/>
      <c r="X19" s="169"/>
      <c r="Y19" s="169"/>
      <c r="Z19" s="169"/>
      <c r="AA19" s="169">
        <f>X19-U19</f>
        <v>0</v>
      </c>
      <c r="AB19" s="169"/>
      <c r="AC19" s="169"/>
      <c r="AD19" s="181" t="e">
        <f>(X19/U19)*100</f>
        <v>#DIV/0!</v>
      </c>
      <c r="AE19" s="181"/>
      <c r="AF19" s="181"/>
    </row>
    <row r="20" spans="1:32" ht="19.5" customHeight="1">
      <c r="A20" s="211"/>
      <c r="B20" s="211"/>
      <c r="C20" s="211"/>
      <c r="D20" s="203"/>
      <c r="E20" s="203"/>
      <c r="F20" s="203"/>
      <c r="G20" s="203"/>
      <c r="H20" s="212"/>
      <c r="I20" s="212"/>
      <c r="J20" s="212"/>
      <c r="K20" s="212"/>
      <c r="L20" s="212"/>
      <c r="M20" s="212"/>
      <c r="N20" s="212"/>
      <c r="O20" s="212"/>
      <c r="P20" s="213"/>
      <c r="Q20" s="213"/>
      <c r="R20" s="169"/>
      <c r="S20" s="169"/>
      <c r="T20" s="169"/>
      <c r="U20" s="169"/>
      <c r="V20" s="169"/>
      <c r="W20" s="169"/>
      <c r="X20" s="169"/>
      <c r="Y20" s="169"/>
      <c r="Z20" s="169"/>
      <c r="AA20" s="169">
        <f>X20-U20</f>
        <v>0</v>
      </c>
      <c r="AB20" s="169"/>
      <c r="AC20" s="169"/>
      <c r="AD20" s="181" t="e">
        <f>(X20/U20)*100</f>
        <v>#DIV/0!</v>
      </c>
      <c r="AE20" s="181"/>
      <c r="AF20" s="181"/>
    </row>
    <row r="21" spans="1:32" ht="19.5" customHeight="1">
      <c r="A21" s="211"/>
      <c r="B21" s="211"/>
      <c r="C21" s="211"/>
      <c r="D21" s="203"/>
      <c r="E21" s="203"/>
      <c r="F21" s="203"/>
      <c r="G21" s="203"/>
      <c r="H21" s="212"/>
      <c r="I21" s="212"/>
      <c r="J21" s="212"/>
      <c r="K21" s="212"/>
      <c r="L21" s="212"/>
      <c r="M21" s="212"/>
      <c r="N21" s="212"/>
      <c r="O21" s="212"/>
      <c r="P21" s="213"/>
      <c r="Q21" s="213"/>
      <c r="R21" s="169"/>
      <c r="S21" s="169"/>
      <c r="T21" s="169"/>
      <c r="U21" s="169"/>
      <c r="V21" s="169"/>
      <c r="W21" s="169"/>
      <c r="X21" s="169"/>
      <c r="Y21" s="169"/>
      <c r="Z21" s="169"/>
      <c r="AA21" s="169">
        <f>X21-U21</f>
        <v>0</v>
      </c>
      <c r="AB21" s="169"/>
      <c r="AC21" s="169"/>
      <c r="AD21" s="181" t="e">
        <f>(X21/U21)*100</f>
        <v>#DIV/0!</v>
      </c>
      <c r="AE21" s="181"/>
      <c r="AF21" s="181"/>
    </row>
    <row r="22" spans="1:32" ht="19.5" customHeight="1">
      <c r="A22" s="211"/>
      <c r="B22" s="211"/>
      <c r="C22" s="211"/>
      <c r="D22" s="203"/>
      <c r="E22" s="203"/>
      <c r="F22" s="203"/>
      <c r="G22" s="203"/>
      <c r="H22" s="212"/>
      <c r="I22" s="212"/>
      <c r="J22" s="212"/>
      <c r="K22" s="212"/>
      <c r="L22" s="212"/>
      <c r="M22" s="212"/>
      <c r="N22" s="212"/>
      <c r="O22" s="212"/>
      <c r="P22" s="213"/>
      <c r="Q22" s="213"/>
      <c r="R22" s="169"/>
      <c r="S22" s="169"/>
      <c r="T22" s="169"/>
      <c r="U22" s="169"/>
      <c r="V22" s="169"/>
      <c r="W22" s="169"/>
      <c r="X22" s="169"/>
      <c r="Y22" s="169"/>
      <c r="Z22" s="169"/>
      <c r="AA22" s="169">
        <f>X22-U22</f>
        <v>0</v>
      </c>
      <c r="AB22" s="169"/>
      <c r="AC22" s="169"/>
      <c r="AD22" s="181" t="e">
        <f>(X22/U22)*100</f>
        <v>#DIV/0!</v>
      </c>
      <c r="AE22" s="181"/>
      <c r="AF22" s="181"/>
    </row>
    <row r="23" spans="1:32" ht="24.75" customHeight="1">
      <c r="A23" s="204" t="s">
        <v>100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166">
        <f>SUM(R19:R22)</f>
        <v>0</v>
      </c>
      <c r="S23" s="166"/>
      <c r="T23" s="166"/>
      <c r="U23" s="166">
        <f>SUM(U19:U22)</f>
        <v>0</v>
      </c>
      <c r="V23" s="166"/>
      <c r="W23" s="166"/>
      <c r="X23" s="166">
        <f>SUM(X19:X22)</f>
        <v>0</v>
      </c>
      <c r="Y23" s="166"/>
      <c r="Z23" s="166"/>
      <c r="AA23" s="167">
        <f>X23-U23</f>
        <v>0</v>
      </c>
      <c r="AB23" s="167"/>
      <c r="AC23" s="167"/>
      <c r="AD23" s="184" t="e">
        <f>(X23/U23)*100</f>
        <v>#DIV/0!</v>
      </c>
      <c r="AE23" s="184"/>
      <c r="AF23" s="184"/>
    </row>
    <row r="24" spans="1:3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R24" s="214"/>
      <c r="S24" s="214"/>
      <c r="T24" s="214"/>
      <c r="U24" s="214"/>
      <c r="V24" s="214"/>
      <c r="AF24" s="214"/>
    </row>
    <row r="25" spans="1:32" ht="16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R25" s="214"/>
      <c r="S25" s="214"/>
      <c r="T25" s="214"/>
      <c r="U25" s="214"/>
      <c r="V25" s="214"/>
      <c r="AF25" s="214"/>
    </row>
    <row r="26" s="195" customFormat="1" ht="18.75" customHeight="1">
      <c r="C26" s="195" t="s">
        <v>494</v>
      </c>
    </row>
    <row r="27" spans="1:32" ht="12.75">
      <c r="A27" s="215"/>
      <c r="B27" s="215"/>
      <c r="C27" s="215"/>
      <c r="D27" s="215"/>
      <c r="E27" s="215"/>
      <c r="F27" s="215"/>
      <c r="G27" s="215"/>
      <c r="H27" s="215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5"/>
      <c r="Z27" s="217"/>
      <c r="AA27" s="217"/>
      <c r="AB27" s="217"/>
      <c r="AD27" s="218" t="s">
        <v>495</v>
      </c>
      <c r="AE27" s="218"/>
      <c r="AF27" s="218"/>
    </row>
    <row r="28" spans="1:32" ht="24.75" customHeight="1">
      <c r="A28" s="136" t="s">
        <v>481</v>
      </c>
      <c r="B28" s="136" t="s">
        <v>496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219" t="s">
        <v>497</v>
      </c>
      <c r="N28" s="219"/>
      <c r="O28" s="219"/>
      <c r="P28" s="219"/>
      <c r="Q28" s="219" t="s">
        <v>498</v>
      </c>
      <c r="R28" s="219"/>
      <c r="S28" s="219"/>
      <c r="T28" s="219"/>
      <c r="U28" s="219" t="s">
        <v>499</v>
      </c>
      <c r="V28" s="219"/>
      <c r="W28" s="219"/>
      <c r="X28" s="219"/>
      <c r="Y28" s="219" t="s">
        <v>500</v>
      </c>
      <c r="Z28" s="219"/>
      <c r="AA28" s="219"/>
      <c r="AB28" s="219"/>
      <c r="AC28" s="219" t="s">
        <v>100</v>
      </c>
      <c r="AD28" s="219"/>
      <c r="AE28" s="219"/>
      <c r="AF28" s="219"/>
    </row>
    <row r="29" spans="1:32" ht="24.75" customHeight="1">
      <c r="A29" s="136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219" t="s">
        <v>474</v>
      </c>
      <c r="N29" s="219" t="s">
        <v>53</v>
      </c>
      <c r="O29" s="219" t="s">
        <v>54</v>
      </c>
      <c r="P29" s="219" t="s">
        <v>55</v>
      </c>
      <c r="Q29" s="219" t="s">
        <v>474</v>
      </c>
      <c r="R29" s="219" t="s">
        <v>53</v>
      </c>
      <c r="S29" s="219" t="s">
        <v>54</v>
      </c>
      <c r="T29" s="219" t="s">
        <v>55</v>
      </c>
      <c r="U29" s="219" t="s">
        <v>474</v>
      </c>
      <c r="V29" s="219" t="s">
        <v>53</v>
      </c>
      <c r="W29" s="219" t="s">
        <v>54</v>
      </c>
      <c r="X29" s="219" t="s">
        <v>55</v>
      </c>
      <c r="Y29" s="219" t="s">
        <v>474</v>
      </c>
      <c r="Z29" s="219" t="s">
        <v>53</v>
      </c>
      <c r="AA29" s="219" t="s">
        <v>54</v>
      </c>
      <c r="AB29" s="219" t="s">
        <v>55</v>
      </c>
      <c r="AC29" s="219" t="s">
        <v>474</v>
      </c>
      <c r="AD29" s="219" t="s">
        <v>53</v>
      </c>
      <c r="AE29" s="219" t="s">
        <v>54</v>
      </c>
      <c r="AF29" s="219" t="s">
        <v>55</v>
      </c>
    </row>
    <row r="30" spans="1:32" ht="24.75" customHeight="1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</row>
    <row r="31" spans="1:32" ht="18.75" customHeight="1">
      <c r="A31" s="220">
        <v>1</v>
      </c>
      <c r="B31" s="220">
        <v>2</v>
      </c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187">
        <v>3</v>
      </c>
      <c r="N31" s="187">
        <v>4</v>
      </c>
      <c r="O31" s="187">
        <v>5</v>
      </c>
      <c r="P31" s="187">
        <v>6</v>
      </c>
      <c r="Q31" s="187">
        <v>7</v>
      </c>
      <c r="R31" s="187">
        <v>8</v>
      </c>
      <c r="S31" s="187">
        <v>9</v>
      </c>
      <c r="T31" s="187">
        <v>10</v>
      </c>
      <c r="U31" s="187">
        <v>11</v>
      </c>
      <c r="V31" s="187">
        <v>12</v>
      </c>
      <c r="W31" s="187">
        <v>13</v>
      </c>
      <c r="X31" s="187">
        <v>14</v>
      </c>
      <c r="Y31" s="187">
        <v>15</v>
      </c>
      <c r="Z31" s="187">
        <v>16</v>
      </c>
      <c r="AA31" s="187">
        <v>17</v>
      </c>
      <c r="AB31" s="187">
        <v>18</v>
      </c>
      <c r="AC31" s="187">
        <v>19</v>
      </c>
      <c r="AD31" s="187">
        <v>20</v>
      </c>
      <c r="AE31" s="187">
        <v>21</v>
      </c>
      <c r="AF31" s="187">
        <v>22</v>
      </c>
    </row>
    <row r="32" spans="1:32" ht="19.5" customHeight="1">
      <c r="A32" s="187">
        <v>1</v>
      </c>
      <c r="B32" s="221" t="s">
        <v>501</v>
      </c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169">
        <v>0</v>
      </c>
      <c r="N32" s="169">
        <v>0</v>
      </c>
      <c r="O32" s="169">
        <f>N32-M32</f>
        <v>0</v>
      </c>
      <c r="P32" s="222" t="e">
        <f>N32/M32*100</f>
        <v>#DIV/0!</v>
      </c>
      <c r="Q32" s="169">
        <v>0</v>
      </c>
      <c r="R32" s="169">
        <v>0</v>
      </c>
      <c r="S32" s="169">
        <f>R32-Q32</f>
        <v>0</v>
      </c>
      <c r="T32" s="222" t="e">
        <f>R32/Q32*100</f>
        <v>#DIV/0!</v>
      </c>
      <c r="U32" s="169">
        <v>170</v>
      </c>
      <c r="V32" s="169">
        <v>0</v>
      </c>
      <c r="W32" s="169">
        <f>V32-U32</f>
        <v>-170</v>
      </c>
      <c r="X32" s="222">
        <f>V32/U32*100</f>
        <v>0</v>
      </c>
      <c r="Y32" s="169">
        <v>0</v>
      </c>
      <c r="Z32" s="169">
        <v>0</v>
      </c>
      <c r="AA32" s="169">
        <f>Z32-Y32</f>
        <v>0</v>
      </c>
      <c r="AB32" s="222" t="e">
        <f>Z32/Y32*100</f>
        <v>#DIV/0!</v>
      </c>
      <c r="AC32" s="169">
        <f>SUM(M32,Q32,U32,Y32)</f>
        <v>170</v>
      </c>
      <c r="AD32" s="169">
        <f>SUM(N32,R32,V32,Z32)</f>
        <v>0</v>
      </c>
      <c r="AE32" s="169">
        <f>AD32-AC32</f>
        <v>-170</v>
      </c>
      <c r="AF32" s="222">
        <f>AD32/AC32*100</f>
        <v>0</v>
      </c>
    </row>
    <row r="33" spans="1:32" ht="19.5" customHeight="1">
      <c r="A33" s="187">
        <v>2</v>
      </c>
      <c r="B33" s="221" t="s">
        <v>502</v>
      </c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169">
        <v>0</v>
      </c>
      <c r="N33" s="169">
        <v>0</v>
      </c>
      <c r="O33" s="169">
        <f>N33-M33</f>
        <v>0</v>
      </c>
      <c r="P33" s="222" t="e">
        <f>N33/M33*100</f>
        <v>#DIV/0!</v>
      </c>
      <c r="Q33" s="169">
        <v>0</v>
      </c>
      <c r="R33" s="169">
        <v>2587</v>
      </c>
      <c r="S33" s="169">
        <f>R33-Q33</f>
        <v>2587</v>
      </c>
      <c r="T33" s="222" t="e">
        <f>R33/Q33*100</f>
        <v>#DIV/0!</v>
      </c>
      <c r="U33" s="169">
        <v>450</v>
      </c>
      <c r="V33" s="169">
        <v>0</v>
      </c>
      <c r="W33" s="169">
        <f>V33-U33</f>
        <v>-450</v>
      </c>
      <c r="X33" s="222">
        <f>V33/U33*100</f>
        <v>0</v>
      </c>
      <c r="Y33" s="169">
        <v>0</v>
      </c>
      <c r="Z33" s="169">
        <v>0</v>
      </c>
      <c r="AA33" s="169">
        <f>Z33-Y33</f>
        <v>0</v>
      </c>
      <c r="AB33" s="222" t="e">
        <f>Z33/Y33*100</f>
        <v>#DIV/0!</v>
      </c>
      <c r="AC33" s="169">
        <f>SUM(M33,Q33,U33,Y33)</f>
        <v>450</v>
      </c>
      <c r="AD33" s="169">
        <f>SUM(N33,R33,V33,Z33)</f>
        <v>2587</v>
      </c>
      <c r="AE33" s="169">
        <f>AD33-AC33</f>
        <v>2137</v>
      </c>
      <c r="AF33" s="222">
        <f>AD33/AC33*100</f>
        <v>574.8888888888889</v>
      </c>
    </row>
    <row r="34" spans="1:32" ht="19.5" customHeight="1">
      <c r="A34" s="187">
        <v>3</v>
      </c>
      <c r="B34" s="221" t="s">
        <v>503</v>
      </c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169">
        <v>0</v>
      </c>
      <c r="N34" s="169">
        <v>0</v>
      </c>
      <c r="O34" s="169">
        <f>N34-M34</f>
        <v>0</v>
      </c>
      <c r="P34" s="222" t="e">
        <f>N34/M34*100</f>
        <v>#DIV/0!</v>
      </c>
      <c r="Q34" s="169">
        <v>0</v>
      </c>
      <c r="R34" s="169">
        <v>0</v>
      </c>
      <c r="S34" s="169">
        <f>R34-Q34</f>
        <v>0</v>
      </c>
      <c r="T34" s="222" t="e">
        <f>R34/Q34*100</f>
        <v>#DIV/0!</v>
      </c>
      <c r="U34" s="169">
        <v>830</v>
      </c>
      <c r="V34" s="169">
        <v>103</v>
      </c>
      <c r="W34" s="169">
        <f>V34-U34</f>
        <v>-727</v>
      </c>
      <c r="X34" s="222">
        <f>V34/U34*100</f>
        <v>12.409638554216867</v>
      </c>
      <c r="Y34" s="169">
        <v>0</v>
      </c>
      <c r="Z34" s="169">
        <v>0</v>
      </c>
      <c r="AA34" s="169">
        <f>Z34-Y34</f>
        <v>0</v>
      </c>
      <c r="AB34" s="222" t="e">
        <f>Z34/Y34*100</f>
        <v>#DIV/0!</v>
      </c>
      <c r="AC34" s="169">
        <f>SUM(M34,Q34,U34,Y34)</f>
        <v>830</v>
      </c>
      <c r="AD34" s="169">
        <f>SUM(N34,R34,V34,Z34)</f>
        <v>103</v>
      </c>
      <c r="AE34" s="169">
        <f>AD34-AC34</f>
        <v>-727</v>
      </c>
      <c r="AF34" s="222">
        <f>AD34/AC34*100</f>
        <v>12.409638554216867</v>
      </c>
    </row>
    <row r="35" spans="1:32" ht="19.5" customHeight="1">
      <c r="A35" s="187">
        <v>4</v>
      </c>
      <c r="B35" s="221" t="s">
        <v>504</v>
      </c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169">
        <v>0</v>
      </c>
      <c r="N35" s="169">
        <v>0</v>
      </c>
      <c r="O35" s="169">
        <f>N35-M35</f>
        <v>0</v>
      </c>
      <c r="P35" s="222" t="e">
        <f>N35/M35*100</f>
        <v>#DIV/0!</v>
      </c>
      <c r="Q35" s="169">
        <v>0</v>
      </c>
      <c r="R35" s="169">
        <v>0</v>
      </c>
      <c r="S35" s="169">
        <f>R35-Q35</f>
        <v>0</v>
      </c>
      <c r="T35" s="222" t="e">
        <f>R35/Q35*100</f>
        <v>#DIV/0!</v>
      </c>
      <c r="U35" s="169">
        <v>0</v>
      </c>
      <c r="V35" s="169">
        <v>45</v>
      </c>
      <c r="W35" s="169">
        <f>V35-U35</f>
        <v>45</v>
      </c>
      <c r="X35" s="222" t="e">
        <f>V35/U35*100</f>
        <v>#DIV/0!</v>
      </c>
      <c r="Y35" s="169">
        <v>0</v>
      </c>
      <c r="Z35" s="169">
        <v>0</v>
      </c>
      <c r="AA35" s="169">
        <f>Z35-Y35</f>
        <v>0</v>
      </c>
      <c r="AB35" s="222" t="e">
        <f>Z35/Y35*100</f>
        <v>#DIV/0!</v>
      </c>
      <c r="AC35" s="169">
        <f>SUM(M35,Q35,U35,Y35)</f>
        <v>0</v>
      </c>
      <c r="AD35" s="169">
        <f>SUM(N35,R35,V35,Z35)</f>
        <v>45</v>
      </c>
      <c r="AE35" s="169">
        <f>AD35-AC35</f>
        <v>45</v>
      </c>
      <c r="AF35" s="222" t="e">
        <f>AD35/AC35*100</f>
        <v>#DIV/0!</v>
      </c>
    </row>
    <row r="36" spans="1:32" ht="19.5" customHeight="1">
      <c r="A36" s="187">
        <v>5</v>
      </c>
      <c r="B36" s="221" t="s">
        <v>505</v>
      </c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169">
        <v>0</v>
      </c>
      <c r="N36" s="169">
        <v>0</v>
      </c>
      <c r="O36" s="169">
        <f>N36-M36</f>
        <v>0</v>
      </c>
      <c r="P36" s="222" t="e">
        <f>N36/M36*100</f>
        <v>#DIV/0!</v>
      </c>
      <c r="Q36" s="169">
        <v>0</v>
      </c>
      <c r="R36" s="169">
        <v>0</v>
      </c>
      <c r="S36" s="169">
        <f>R36-Q36</f>
        <v>0</v>
      </c>
      <c r="T36" s="222" t="e">
        <f>R36/Q36*100</f>
        <v>#DIV/0!</v>
      </c>
      <c r="U36" s="169"/>
      <c r="V36" s="169">
        <v>1720.4</v>
      </c>
      <c r="W36" s="169">
        <f>V36-U36</f>
        <v>1720.4</v>
      </c>
      <c r="X36" s="222" t="e">
        <f>V36/U36*100</f>
        <v>#DIV/0!</v>
      </c>
      <c r="Y36" s="169">
        <v>0</v>
      </c>
      <c r="Z36" s="169">
        <v>0</v>
      </c>
      <c r="AA36" s="169"/>
      <c r="AB36" s="222" t="e">
        <f>Z36/Y36*100</f>
        <v>#DIV/0!</v>
      </c>
      <c r="AC36" s="169">
        <f>SUM(M36,Q36,U36,Y36)</f>
        <v>0</v>
      </c>
      <c r="AD36" s="169">
        <f>SUM(N36,R36,V36,Z36)</f>
        <v>1720.4</v>
      </c>
      <c r="AE36" s="169">
        <f>AD36-AC36</f>
        <v>1720.4</v>
      </c>
      <c r="AF36" s="222" t="e">
        <f>AD36/AC36*100</f>
        <v>#DIV/0!</v>
      </c>
    </row>
    <row r="37" spans="1:32" ht="24.75" customHeight="1">
      <c r="A37" s="223" t="s">
        <v>100</v>
      </c>
      <c r="B37" s="223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166">
        <f>SUM(M32:M35)</f>
        <v>0</v>
      </c>
      <c r="N37" s="166">
        <f>SUM(N32:N35)</f>
        <v>0</v>
      </c>
      <c r="O37" s="167">
        <f>SUM(O32:O35)</f>
        <v>0</v>
      </c>
      <c r="P37" s="224" t="e">
        <f>N37/M37*100</f>
        <v>#DIV/0!</v>
      </c>
      <c r="Q37" s="166">
        <f>SUM(Q32:Q36)</f>
        <v>0</v>
      </c>
      <c r="R37" s="166">
        <f>SUM(R32:R33)</f>
        <v>2587</v>
      </c>
      <c r="S37" s="167">
        <f>SUM(S32:S36)</f>
        <v>2587</v>
      </c>
      <c r="T37" s="224" t="e">
        <f>R37/Q37*100</f>
        <v>#DIV/0!</v>
      </c>
      <c r="U37" s="166">
        <f>SUM(U32:U36)</f>
        <v>1450</v>
      </c>
      <c r="V37" s="166">
        <f>SUM(V32:V36)</f>
        <v>1868.4</v>
      </c>
      <c r="W37" s="167">
        <f>SUM(W32:W36)</f>
        <v>418.4000000000001</v>
      </c>
      <c r="X37" s="224">
        <f>V37/U37*100</f>
        <v>128.85517241379313</v>
      </c>
      <c r="Y37" s="166">
        <f>SUM(Y32:Y36)</f>
        <v>0</v>
      </c>
      <c r="Z37" s="166">
        <f>SUM(Z32:Z36)</f>
        <v>0</v>
      </c>
      <c r="AA37" s="167">
        <f>SUM(AA32:AA36)</f>
        <v>0</v>
      </c>
      <c r="AB37" s="224" t="e">
        <f>Z37/Y37*100</f>
        <v>#DIV/0!</v>
      </c>
      <c r="AC37" s="166">
        <f>SUM(AC32:AC36)</f>
        <v>1450</v>
      </c>
      <c r="AD37" s="166">
        <f>SUM(AD32:AD36)</f>
        <v>4455.4</v>
      </c>
      <c r="AE37" s="167">
        <f>SUM(AE32:AE36)</f>
        <v>3005.4</v>
      </c>
      <c r="AF37" s="224">
        <f>AD37/AC37*100</f>
        <v>307.2689655172414</v>
      </c>
    </row>
    <row r="38" spans="1:32" ht="24.75" customHeight="1">
      <c r="A38" s="225" t="s">
        <v>506</v>
      </c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6">
        <f>M37/AC37*100</f>
        <v>0</v>
      </c>
      <c r="N38" s="226">
        <f>N37/AD37*100</f>
        <v>0</v>
      </c>
      <c r="O38" s="89"/>
      <c r="P38" s="89"/>
      <c r="Q38" s="226">
        <f>Q37/AC37*100</f>
        <v>0</v>
      </c>
      <c r="R38" s="226">
        <f>R37/AD37*100</f>
        <v>58.06437132468466</v>
      </c>
      <c r="S38" s="89"/>
      <c r="T38" s="89"/>
      <c r="U38" s="226">
        <f>U37/AC37*100</f>
        <v>100</v>
      </c>
      <c r="V38" s="226">
        <f>V37/AD37*100</f>
        <v>41.93562867531535</v>
      </c>
      <c r="W38" s="89"/>
      <c r="X38" s="89"/>
      <c r="Y38" s="226">
        <f>Y37/AC37*100</f>
        <v>0</v>
      </c>
      <c r="Z38" s="226">
        <f>Z37/AD37*100</f>
        <v>0</v>
      </c>
      <c r="AA38" s="89"/>
      <c r="AB38" s="89"/>
      <c r="AC38" s="226">
        <f>SUM(M38,Q38,U38,Y38)</f>
        <v>100</v>
      </c>
      <c r="AD38" s="226">
        <f>SUM(N38,R38,V38,Z38)</f>
        <v>100</v>
      </c>
      <c r="AE38" s="89"/>
      <c r="AF38" s="89"/>
    </row>
    <row r="39" spans="1:22" ht="15" customHeight="1">
      <c r="A39" s="193"/>
      <c r="B39" s="193"/>
      <c r="C39" s="193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</row>
    <row r="40" spans="1:22" ht="15" customHeight="1">
      <c r="A40" s="193"/>
      <c r="B40" s="193"/>
      <c r="C40" s="193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</row>
    <row r="41" s="195" customFormat="1" ht="31.5" customHeight="1">
      <c r="C41" s="195" t="s">
        <v>507</v>
      </c>
    </row>
    <row r="42" spans="1:32" s="228" customFormat="1" ht="12.75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L42" s="108"/>
      <c r="AD42" s="3" t="s">
        <v>495</v>
      </c>
      <c r="AE42" s="3"/>
      <c r="AF42" s="3"/>
    </row>
    <row r="43" spans="1:32" s="229" customFormat="1" ht="34.5" customHeight="1">
      <c r="A43" s="16" t="s">
        <v>481</v>
      </c>
      <c r="B43" s="29" t="s">
        <v>508</v>
      </c>
      <c r="C43" s="29"/>
      <c r="D43" s="29" t="s">
        <v>509</v>
      </c>
      <c r="E43" s="29"/>
      <c r="F43" s="29" t="s">
        <v>510</v>
      </c>
      <c r="G43" s="29"/>
      <c r="H43" s="29" t="s">
        <v>511</v>
      </c>
      <c r="I43" s="29"/>
      <c r="J43" s="29" t="s">
        <v>512</v>
      </c>
      <c r="K43" s="29"/>
      <c r="L43" s="29" t="s">
        <v>49</v>
      </c>
      <c r="M43" s="29"/>
      <c r="N43" s="29"/>
      <c r="O43" s="29"/>
      <c r="P43" s="29"/>
      <c r="Q43" s="29"/>
      <c r="R43" s="29"/>
      <c r="S43" s="29"/>
      <c r="T43" s="29"/>
      <c r="U43" s="29"/>
      <c r="V43" s="29" t="s">
        <v>513</v>
      </c>
      <c r="W43" s="29"/>
      <c r="X43" s="29"/>
      <c r="Y43" s="29"/>
      <c r="Z43" s="29"/>
      <c r="AA43" s="29" t="s">
        <v>514</v>
      </c>
      <c r="AB43" s="29"/>
      <c r="AC43" s="29"/>
      <c r="AD43" s="29"/>
      <c r="AE43" s="29"/>
      <c r="AF43" s="29"/>
    </row>
    <row r="44" spans="1:32" s="229" customFormat="1" ht="52.5" customHeight="1">
      <c r="A44" s="16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 t="s">
        <v>515</v>
      </c>
      <c r="M44" s="29"/>
      <c r="N44" s="29" t="s">
        <v>516</v>
      </c>
      <c r="O44" s="29"/>
      <c r="P44" s="29" t="s">
        <v>517</v>
      </c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</row>
    <row r="45" spans="1:32" s="230" customFormat="1" ht="82.5" customHeight="1">
      <c r="A45" s="16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 t="s">
        <v>151</v>
      </c>
      <c r="Q45" s="29"/>
      <c r="R45" s="29" t="s">
        <v>518</v>
      </c>
      <c r="S45" s="29"/>
      <c r="T45" s="29" t="s">
        <v>519</v>
      </c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</row>
    <row r="46" spans="1:32" s="229" customFormat="1" ht="18.75" customHeight="1">
      <c r="A46" s="73">
        <v>1</v>
      </c>
      <c r="B46" s="29">
        <v>2</v>
      </c>
      <c r="C46" s="29"/>
      <c r="D46" s="29">
        <v>3</v>
      </c>
      <c r="E46" s="29"/>
      <c r="F46" s="29">
        <v>4</v>
      </c>
      <c r="G46" s="29"/>
      <c r="H46" s="29">
        <v>5</v>
      </c>
      <c r="I46" s="29"/>
      <c r="J46" s="29">
        <v>6</v>
      </c>
      <c r="K46" s="29"/>
      <c r="L46" s="29">
        <v>7</v>
      </c>
      <c r="M46" s="29"/>
      <c r="N46" s="29">
        <v>8</v>
      </c>
      <c r="O46" s="29"/>
      <c r="P46" s="29">
        <v>9</v>
      </c>
      <c r="Q46" s="29"/>
      <c r="R46" s="16">
        <v>10</v>
      </c>
      <c r="S46" s="16"/>
      <c r="T46" s="29">
        <v>11</v>
      </c>
      <c r="U46" s="29"/>
      <c r="V46" s="29">
        <v>12</v>
      </c>
      <c r="W46" s="29"/>
      <c r="X46" s="29"/>
      <c r="Y46" s="29"/>
      <c r="Z46" s="29"/>
      <c r="AA46" s="29">
        <v>13</v>
      </c>
      <c r="AB46" s="29"/>
      <c r="AC46" s="29"/>
      <c r="AD46" s="29"/>
      <c r="AE46" s="29"/>
      <c r="AF46" s="29"/>
    </row>
    <row r="47" spans="1:32" s="229" customFormat="1" ht="35.25" customHeight="1">
      <c r="A47" s="231">
        <v>1</v>
      </c>
      <c r="B47" s="232" t="s">
        <v>520</v>
      </c>
      <c r="C47" s="232"/>
      <c r="D47" s="188">
        <v>2019</v>
      </c>
      <c r="E47" s="188"/>
      <c r="F47" s="169">
        <v>1100</v>
      </c>
      <c r="G47" s="169"/>
      <c r="H47" s="169">
        <v>0</v>
      </c>
      <c r="I47" s="169"/>
      <c r="J47" s="169">
        <v>0</v>
      </c>
      <c r="K47" s="169"/>
      <c r="L47" s="169">
        <v>0</v>
      </c>
      <c r="M47" s="169"/>
      <c r="N47" s="182">
        <v>0</v>
      </c>
      <c r="O47" s="182"/>
      <c r="P47" s="169">
        <v>0</v>
      </c>
      <c r="Q47" s="169"/>
      <c r="R47" s="169">
        <v>0</v>
      </c>
      <c r="S47" s="169"/>
      <c r="T47" s="169">
        <v>0</v>
      </c>
      <c r="U47" s="169"/>
      <c r="V47" s="114" t="s">
        <v>521</v>
      </c>
      <c r="W47" s="114"/>
      <c r="X47" s="114"/>
      <c r="Y47" s="114"/>
      <c r="Z47" s="114"/>
      <c r="AA47" s="187"/>
      <c r="AB47" s="187"/>
      <c r="AC47" s="187"/>
      <c r="AD47" s="187"/>
      <c r="AE47" s="187"/>
      <c r="AF47" s="187"/>
    </row>
    <row r="48" spans="1:32" s="229" customFormat="1" ht="19.5" customHeight="1">
      <c r="A48" s="233"/>
      <c r="B48" s="234"/>
      <c r="C48" s="234"/>
      <c r="D48" s="188"/>
      <c r="E48" s="188"/>
      <c r="F48" s="169"/>
      <c r="G48" s="169"/>
      <c r="H48" s="169"/>
      <c r="I48" s="169"/>
      <c r="J48" s="169"/>
      <c r="K48" s="169"/>
      <c r="L48" s="169"/>
      <c r="M48" s="169"/>
      <c r="N48" s="182">
        <f>SUM(P48,R48,T48)</f>
        <v>0</v>
      </c>
      <c r="O48" s="182"/>
      <c r="P48" s="169"/>
      <c r="Q48" s="169"/>
      <c r="R48" s="169"/>
      <c r="S48" s="169"/>
      <c r="T48" s="169"/>
      <c r="U48" s="169"/>
      <c r="V48" s="235"/>
      <c r="W48" s="235"/>
      <c r="X48" s="235"/>
      <c r="Y48" s="235"/>
      <c r="Z48" s="235"/>
      <c r="AA48" s="187"/>
      <c r="AB48" s="187"/>
      <c r="AC48" s="187"/>
      <c r="AD48" s="187"/>
      <c r="AE48" s="187"/>
      <c r="AF48" s="187"/>
    </row>
    <row r="49" spans="1:32" s="229" customFormat="1" ht="19.5" customHeight="1">
      <c r="A49" s="233"/>
      <c r="B49" s="234"/>
      <c r="C49" s="234"/>
      <c r="D49" s="188"/>
      <c r="E49" s="188"/>
      <c r="F49" s="169"/>
      <c r="G49" s="169"/>
      <c r="H49" s="169"/>
      <c r="I49" s="169"/>
      <c r="J49" s="169"/>
      <c r="K49" s="169"/>
      <c r="L49" s="169"/>
      <c r="M49" s="169"/>
      <c r="N49" s="182">
        <f>SUM(P49,R49,T49)</f>
        <v>0</v>
      </c>
      <c r="O49" s="182"/>
      <c r="P49" s="169"/>
      <c r="Q49" s="169"/>
      <c r="R49" s="169"/>
      <c r="S49" s="169"/>
      <c r="T49" s="169"/>
      <c r="U49" s="169"/>
      <c r="V49" s="235"/>
      <c r="W49" s="235"/>
      <c r="X49" s="235"/>
      <c r="Y49" s="235"/>
      <c r="Z49" s="235"/>
      <c r="AA49" s="187"/>
      <c r="AB49" s="187"/>
      <c r="AC49" s="187"/>
      <c r="AD49" s="187"/>
      <c r="AE49" s="187"/>
      <c r="AF49" s="187"/>
    </row>
    <row r="50" spans="1:32" s="229" customFormat="1" ht="19.5" customHeight="1">
      <c r="A50" s="233"/>
      <c r="B50" s="234"/>
      <c r="C50" s="234"/>
      <c r="D50" s="188"/>
      <c r="E50" s="188"/>
      <c r="F50" s="169"/>
      <c r="G50" s="169"/>
      <c r="H50" s="169"/>
      <c r="I50" s="169"/>
      <c r="J50" s="169"/>
      <c r="K50" s="169"/>
      <c r="L50" s="169"/>
      <c r="M50" s="169"/>
      <c r="N50" s="182">
        <f>SUM(P50,R50,T50)</f>
        <v>0</v>
      </c>
      <c r="O50" s="182"/>
      <c r="P50" s="169"/>
      <c r="Q50" s="169"/>
      <c r="R50" s="169"/>
      <c r="S50" s="169"/>
      <c r="T50" s="169"/>
      <c r="U50" s="169"/>
      <c r="V50" s="235"/>
      <c r="W50" s="235"/>
      <c r="X50" s="235"/>
      <c r="Y50" s="235"/>
      <c r="Z50" s="235"/>
      <c r="AA50" s="187"/>
      <c r="AB50" s="187"/>
      <c r="AC50" s="187"/>
      <c r="AD50" s="187"/>
      <c r="AE50" s="187"/>
      <c r="AF50" s="187"/>
    </row>
    <row r="51" spans="1:32" s="229" customFormat="1" ht="19.5" customHeight="1">
      <c r="A51" s="233"/>
      <c r="B51" s="234"/>
      <c r="C51" s="234"/>
      <c r="D51" s="188"/>
      <c r="E51" s="188"/>
      <c r="F51" s="169"/>
      <c r="G51" s="169"/>
      <c r="H51" s="169"/>
      <c r="I51" s="169"/>
      <c r="J51" s="169"/>
      <c r="K51" s="169"/>
      <c r="L51" s="169"/>
      <c r="M51" s="169"/>
      <c r="N51" s="182">
        <f>SUM(P51,R51,T51)</f>
        <v>0</v>
      </c>
      <c r="O51" s="182"/>
      <c r="P51" s="169"/>
      <c r="Q51" s="169"/>
      <c r="R51" s="169"/>
      <c r="S51" s="169"/>
      <c r="T51" s="169"/>
      <c r="U51" s="169"/>
      <c r="V51" s="235"/>
      <c r="W51" s="235"/>
      <c r="X51" s="235"/>
      <c r="Y51" s="235"/>
      <c r="Z51" s="235"/>
      <c r="AA51" s="187"/>
      <c r="AB51" s="187"/>
      <c r="AC51" s="187"/>
      <c r="AD51" s="187"/>
      <c r="AE51" s="187"/>
      <c r="AF51" s="187"/>
    </row>
    <row r="52" spans="1:32" s="229" customFormat="1" ht="19.5" customHeight="1">
      <c r="A52" s="233"/>
      <c r="B52" s="234"/>
      <c r="C52" s="234"/>
      <c r="D52" s="188"/>
      <c r="E52" s="188"/>
      <c r="F52" s="169"/>
      <c r="G52" s="169"/>
      <c r="H52" s="169"/>
      <c r="I52" s="169"/>
      <c r="J52" s="169"/>
      <c r="K52" s="169"/>
      <c r="L52" s="169"/>
      <c r="M52" s="169"/>
      <c r="N52" s="182">
        <f>SUM(P52,R52,T52)</f>
        <v>0</v>
      </c>
      <c r="O52" s="182"/>
      <c r="P52" s="169"/>
      <c r="Q52" s="169"/>
      <c r="R52" s="169"/>
      <c r="S52" s="169"/>
      <c r="T52" s="169"/>
      <c r="U52" s="169"/>
      <c r="V52" s="235"/>
      <c r="W52" s="235"/>
      <c r="X52" s="235"/>
      <c r="Y52" s="235"/>
      <c r="Z52" s="235"/>
      <c r="AA52" s="187"/>
      <c r="AB52" s="187"/>
      <c r="AC52" s="187"/>
      <c r="AD52" s="187"/>
      <c r="AE52" s="187"/>
      <c r="AF52" s="187"/>
    </row>
    <row r="53" spans="1:32" s="229" customFormat="1" ht="19.5" customHeight="1">
      <c r="A53" s="233"/>
      <c r="B53" s="234"/>
      <c r="C53" s="234"/>
      <c r="D53" s="188"/>
      <c r="E53" s="188"/>
      <c r="F53" s="169"/>
      <c r="G53" s="169"/>
      <c r="H53" s="169"/>
      <c r="I53" s="169"/>
      <c r="J53" s="169"/>
      <c r="K53" s="169"/>
      <c r="L53" s="169"/>
      <c r="M53" s="169"/>
      <c r="N53" s="182">
        <f>SUM(P53,R53,T53)</f>
        <v>0</v>
      </c>
      <c r="O53" s="182"/>
      <c r="P53" s="169"/>
      <c r="Q53" s="169"/>
      <c r="R53" s="169"/>
      <c r="S53" s="169"/>
      <c r="T53" s="169"/>
      <c r="U53" s="169"/>
      <c r="V53" s="235"/>
      <c r="W53" s="235"/>
      <c r="X53" s="235"/>
      <c r="Y53" s="235"/>
      <c r="Z53" s="235"/>
      <c r="AA53" s="187"/>
      <c r="AB53" s="187"/>
      <c r="AC53" s="187"/>
      <c r="AD53" s="187"/>
      <c r="AE53" s="187"/>
      <c r="AF53" s="187"/>
    </row>
    <row r="54" spans="1:32" s="229" customFormat="1" ht="24.75" customHeight="1">
      <c r="A54" s="236" t="s">
        <v>100</v>
      </c>
      <c r="B54" s="236"/>
      <c r="C54" s="236"/>
      <c r="D54" s="236"/>
      <c r="E54" s="236"/>
      <c r="F54" s="166">
        <f>SUM(F47:F53)</f>
        <v>1100</v>
      </c>
      <c r="G54" s="166"/>
      <c r="H54" s="166">
        <f>SUM(H47:H53)</f>
        <v>0</v>
      </c>
      <c r="I54" s="166"/>
      <c r="J54" s="166">
        <f>SUM(J47:J53)</f>
        <v>0</v>
      </c>
      <c r="K54" s="166"/>
      <c r="L54" s="166">
        <f>SUM(L47:L53)</f>
        <v>0</v>
      </c>
      <c r="M54" s="166"/>
      <c r="N54" s="166">
        <f>SUM(N47:N53)</f>
        <v>0</v>
      </c>
      <c r="O54" s="166"/>
      <c r="P54" s="166">
        <f>SUM(P47:P53)</f>
        <v>0</v>
      </c>
      <c r="Q54" s="166"/>
      <c r="R54" s="166">
        <f>SUM(R47:R53)</f>
        <v>0</v>
      </c>
      <c r="S54" s="166"/>
      <c r="T54" s="166">
        <f>SUM(T47:T53)</f>
        <v>0</v>
      </c>
      <c r="U54" s="166"/>
      <c r="V54" s="237"/>
      <c r="W54" s="237"/>
      <c r="X54" s="237"/>
      <c r="Y54" s="237"/>
      <c r="Z54" s="237"/>
      <c r="AA54" s="191"/>
      <c r="AB54" s="191"/>
      <c r="AC54" s="191"/>
      <c r="AD54" s="191"/>
      <c r="AE54" s="191"/>
      <c r="AF54" s="191"/>
    </row>
    <row r="55" spans="1:22" ht="15" customHeight="1">
      <c r="A55" s="193"/>
      <c r="B55" s="193"/>
      <c r="C55" s="193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</row>
    <row r="56" spans="1:22" ht="15" customHeight="1">
      <c r="A56" s="193"/>
      <c r="B56" s="193"/>
      <c r="C56" s="193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</row>
    <row r="57" spans="1:22" ht="15" customHeight="1">
      <c r="A57" s="193"/>
      <c r="B57" s="193"/>
      <c r="C57" s="193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</row>
    <row r="58" spans="1:22" ht="15" customHeight="1">
      <c r="A58" s="193"/>
      <c r="B58" s="193"/>
      <c r="C58" s="193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</row>
    <row r="59" spans="1:27" ht="15" customHeight="1">
      <c r="A59" s="193"/>
      <c r="B59" s="195" t="s">
        <v>522</v>
      </c>
      <c r="C59" s="195"/>
      <c r="D59" s="195"/>
      <c r="E59" s="195"/>
      <c r="F59" s="195"/>
      <c r="G59" s="195"/>
      <c r="H59" s="227"/>
      <c r="I59" s="227"/>
      <c r="J59" s="227"/>
      <c r="K59" s="227"/>
      <c r="L59" s="227"/>
      <c r="M59" s="238" t="s">
        <v>523</v>
      </c>
      <c r="N59" s="238"/>
      <c r="O59" s="238"/>
      <c r="P59" s="238"/>
      <c r="Q59" s="238"/>
      <c r="R59" s="227"/>
      <c r="S59" s="227"/>
      <c r="T59" s="227"/>
      <c r="U59" s="227"/>
      <c r="V59" s="227"/>
      <c r="W59" s="2" t="s">
        <v>524</v>
      </c>
      <c r="X59" s="2"/>
      <c r="Y59" s="2"/>
      <c r="Z59" s="2"/>
      <c r="AA59" s="2"/>
    </row>
    <row r="60" spans="2:27" s="10" customFormat="1" ht="12.75">
      <c r="B60" s="2" t="s">
        <v>393</v>
      </c>
      <c r="C60" s="2"/>
      <c r="D60" s="2"/>
      <c r="E60" s="2"/>
      <c r="F60" s="2"/>
      <c r="G60" s="2"/>
      <c r="H60" s="195"/>
      <c r="I60" s="195"/>
      <c r="J60" s="195"/>
      <c r="K60" s="195"/>
      <c r="L60" s="195"/>
      <c r="M60" s="2" t="s">
        <v>209</v>
      </c>
      <c r="N60" s="2"/>
      <c r="O60" s="2"/>
      <c r="P60" s="2"/>
      <c r="Q60" s="2"/>
      <c r="V60" s="108"/>
      <c r="W60" s="2" t="s">
        <v>525</v>
      </c>
      <c r="X60" s="2"/>
      <c r="Y60" s="2"/>
      <c r="Z60" s="2"/>
      <c r="AA60" s="2"/>
    </row>
    <row r="61" spans="6:27" s="10" customFormat="1" ht="12.75">
      <c r="F61" s="2"/>
      <c r="G61" s="2"/>
      <c r="H61" s="2"/>
      <c r="I61" s="2"/>
      <c r="J61" s="2"/>
      <c r="K61" s="2"/>
      <c r="L61" s="2"/>
      <c r="Q61" s="2"/>
      <c r="R61" s="2"/>
      <c r="S61" s="2"/>
      <c r="T61" s="2"/>
      <c r="X61" s="2"/>
      <c r="Y61" s="2"/>
      <c r="Z61" s="2"/>
      <c r="AA61" s="2"/>
    </row>
    <row r="62" spans="3:22" ht="12.75">
      <c r="C62" s="239"/>
      <c r="D62" s="239"/>
      <c r="E62" s="239"/>
      <c r="F62" s="239"/>
      <c r="G62" s="239"/>
      <c r="H62" s="239"/>
      <c r="I62" s="240"/>
      <c r="J62" s="240"/>
      <c r="K62" s="240"/>
      <c r="L62" s="240"/>
      <c r="M62" s="240"/>
      <c r="N62" s="240"/>
      <c r="O62" s="240"/>
      <c r="P62" s="240"/>
      <c r="Q62" s="240"/>
      <c r="R62" s="240"/>
      <c r="S62" s="240"/>
      <c r="T62" s="240"/>
      <c r="U62" s="239"/>
      <c r="V62" s="239"/>
    </row>
    <row r="63" s="241" customFormat="1" ht="12.75" customHeight="1">
      <c r="A63" s="241" t="s">
        <v>526</v>
      </c>
    </row>
    <row r="64" spans="3:22" ht="12.75">
      <c r="C64" s="239"/>
      <c r="D64" s="239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239"/>
      <c r="V64" s="239"/>
    </row>
    <row r="65" ht="12.75">
      <c r="C65" s="242"/>
    </row>
    <row r="68" ht="12.75">
      <c r="C68" s="243"/>
    </row>
    <row r="69" ht="12.75">
      <c r="C69" s="243"/>
    </row>
    <row r="70" ht="12.75">
      <c r="C70" s="243"/>
    </row>
    <row r="71" ht="12.75">
      <c r="C71" s="243"/>
    </row>
    <row r="72" ht="12.75">
      <c r="C72" s="243"/>
    </row>
    <row r="73" ht="12.75">
      <c r="C73" s="243"/>
    </row>
    <row r="74" ht="12.75">
      <c r="C74" s="243"/>
    </row>
  </sheetData>
  <sheetProtection selectLockedCells="1" selectUnlockedCells="1"/>
  <mergeCells count="285">
    <mergeCell ref="A3:A4"/>
    <mergeCell ref="B3:C4"/>
    <mergeCell ref="D3:F4"/>
    <mergeCell ref="G3:Q4"/>
    <mergeCell ref="R3:Z3"/>
    <mergeCell ref="AA3:AC4"/>
    <mergeCell ref="AD3:AF4"/>
    <mergeCell ref="R4:T4"/>
    <mergeCell ref="U4:W4"/>
    <mergeCell ref="X4:Z4"/>
    <mergeCell ref="B5:C5"/>
    <mergeCell ref="D5:F5"/>
    <mergeCell ref="G5:Q5"/>
    <mergeCell ref="R5:T5"/>
    <mergeCell ref="U5:W5"/>
    <mergeCell ref="X5:Z5"/>
    <mergeCell ref="AA5:AC5"/>
    <mergeCell ref="AD5:AF5"/>
    <mergeCell ref="B6:C6"/>
    <mergeCell ref="D6:F6"/>
    <mergeCell ref="G6:Q6"/>
    <mergeCell ref="R6:T6"/>
    <mergeCell ref="U6:W6"/>
    <mergeCell ref="X6:Z6"/>
    <mergeCell ref="AA6:AC6"/>
    <mergeCell ref="AD6:AF6"/>
    <mergeCell ref="B7:C7"/>
    <mergeCell ref="D7:F7"/>
    <mergeCell ref="G7:Q7"/>
    <mergeCell ref="R7:T7"/>
    <mergeCell ref="U7:W7"/>
    <mergeCell ref="X7:Z7"/>
    <mergeCell ref="AA7:AC7"/>
    <mergeCell ref="AD7:AF7"/>
    <mergeCell ref="B8:C8"/>
    <mergeCell ref="D8:F8"/>
    <mergeCell ref="G8:Q8"/>
    <mergeCell ref="R8:T8"/>
    <mergeCell ref="U8:W8"/>
    <mergeCell ref="X8:Z8"/>
    <mergeCell ref="AA8:AC8"/>
    <mergeCell ref="AD8:AF8"/>
    <mergeCell ref="B9:C9"/>
    <mergeCell ref="D9:F9"/>
    <mergeCell ref="G9:Q9"/>
    <mergeCell ref="R9:T9"/>
    <mergeCell ref="U9:W9"/>
    <mergeCell ref="X9:Z9"/>
    <mergeCell ref="AA9:AC9"/>
    <mergeCell ref="AD9:AF9"/>
    <mergeCell ref="A10:Q10"/>
    <mergeCell ref="R10:T10"/>
    <mergeCell ref="U10:W10"/>
    <mergeCell ref="X10:Z10"/>
    <mergeCell ref="AA10:AC10"/>
    <mergeCell ref="AD10:AF10"/>
    <mergeCell ref="A15:A17"/>
    <mergeCell ref="B15:C17"/>
    <mergeCell ref="D15:G17"/>
    <mergeCell ref="H15:O17"/>
    <mergeCell ref="P15:Q17"/>
    <mergeCell ref="R15:Z15"/>
    <mergeCell ref="AA15:AC17"/>
    <mergeCell ref="AD15:AF17"/>
    <mergeCell ref="R16:T17"/>
    <mergeCell ref="U16:W17"/>
    <mergeCell ref="X16:Z17"/>
    <mergeCell ref="B18:C18"/>
    <mergeCell ref="D18:G18"/>
    <mergeCell ref="H18:O18"/>
    <mergeCell ref="P18:Q18"/>
    <mergeCell ref="R18:T18"/>
    <mergeCell ref="U18:W18"/>
    <mergeCell ref="X18:Z18"/>
    <mergeCell ref="AA18:AC18"/>
    <mergeCell ref="AD18:AF18"/>
    <mergeCell ref="B19:C19"/>
    <mergeCell ref="D19:G19"/>
    <mergeCell ref="H19:O19"/>
    <mergeCell ref="P19:Q19"/>
    <mergeCell ref="R19:T19"/>
    <mergeCell ref="U19:W19"/>
    <mergeCell ref="X19:Z19"/>
    <mergeCell ref="AA19:AC19"/>
    <mergeCell ref="AD19:AF19"/>
    <mergeCell ref="B20:C20"/>
    <mergeCell ref="D20:G20"/>
    <mergeCell ref="H20:O20"/>
    <mergeCell ref="P20:Q20"/>
    <mergeCell ref="R20:T20"/>
    <mergeCell ref="U20:W20"/>
    <mergeCell ref="X20:Z20"/>
    <mergeCell ref="AA20:AC20"/>
    <mergeCell ref="AD20:AF20"/>
    <mergeCell ref="B21:C21"/>
    <mergeCell ref="D21:G21"/>
    <mergeCell ref="H21:O21"/>
    <mergeCell ref="P21:Q21"/>
    <mergeCell ref="R21:T21"/>
    <mergeCell ref="U21:W21"/>
    <mergeCell ref="X21:Z21"/>
    <mergeCell ref="AA21:AC21"/>
    <mergeCell ref="AD21:AF21"/>
    <mergeCell ref="B22:C22"/>
    <mergeCell ref="D22:G22"/>
    <mergeCell ref="H22:O22"/>
    <mergeCell ref="P22:Q22"/>
    <mergeCell ref="R22:T22"/>
    <mergeCell ref="U22:W22"/>
    <mergeCell ref="X22:Z22"/>
    <mergeCell ref="AA22:AC22"/>
    <mergeCell ref="AD22:AF22"/>
    <mergeCell ref="A23:Q23"/>
    <mergeCell ref="R23:T23"/>
    <mergeCell ref="U23:W23"/>
    <mergeCell ref="X23:Z23"/>
    <mergeCell ref="AA23:AC23"/>
    <mergeCell ref="AD23:AF23"/>
    <mergeCell ref="Z27:AB27"/>
    <mergeCell ref="AD27:AF27"/>
    <mergeCell ref="A28:A30"/>
    <mergeCell ref="B28:L30"/>
    <mergeCell ref="M28:P28"/>
    <mergeCell ref="Q28:T28"/>
    <mergeCell ref="U28:X28"/>
    <mergeCell ref="Y28:AB28"/>
    <mergeCell ref="AC28:AF28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B31:L31"/>
    <mergeCell ref="B32:L32"/>
    <mergeCell ref="B33:L33"/>
    <mergeCell ref="B34:L34"/>
    <mergeCell ref="B35:L35"/>
    <mergeCell ref="B36:L36"/>
    <mergeCell ref="A37:L37"/>
    <mergeCell ref="A38:L38"/>
    <mergeCell ref="AD42:AF42"/>
    <mergeCell ref="A43:A45"/>
    <mergeCell ref="B43:C45"/>
    <mergeCell ref="D43:E45"/>
    <mergeCell ref="F43:G45"/>
    <mergeCell ref="H43:I45"/>
    <mergeCell ref="J43:K45"/>
    <mergeCell ref="L43:U43"/>
    <mergeCell ref="V43:Z45"/>
    <mergeCell ref="AA43:AF45"/>
    <mergeCell ref="L44:M45"/>
    <mergeCell ref="N44:O45"/>
    <mergeCell ref="P44:U44"/>
    <mergeCell ref="P45:Q45"/>
    <mergeCell ref="R45:S45"/>
    <mergeCell ref="T45:U45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V46:Z46"/>
    <mergeCell ref="AA46:AF46"/>
    <mergeCell ref="B47:C47"/>
    <mergeCell ref="D47:E47"/>
    <mergeCell ref="F47:G47"/>
    <mergeCell ref="H47:I47"/>
    <mergeCell ref="J47:K47"/>
    <mergeCell ref="L47:M47"/>
    <mergeCell ref="N47:O47"/>
    <mergeCell ref="P47:Q47"/>
    <mergeCell ref="R47:S47"/>
    <mergeCell ref="T47:U47"/>
    <mergeCell ref="V47:Z47"/>
    <mergeCell ref="AA47:AF47"/>
    <mergeCell ref="B48:C48"/>
    <mergeCell ref="D48:E48"/>
    <mergeCell ref="F48:G48"/>
    <mergeCell ref="H48:I48"/>
    <mergeCell ref="J48:K48"/>
    <mergeCell ref="L48:M48"/>
    <mergeCell ref="N48:O48"/>
    <mergeCell ref="P48:Q48"/>
    <mergeCell ref="R48:S48"/>
    <mergeCell ref="T48:U48"/>
    <mergeCell ref="V48:Z48"/>
    <mergeCell ref="AA48:AF48"/>
    <mergeCell ref="B49:C49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V49:Z49"/>
    <mergeCell ref="AA49:AF49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T50:U50"/>
    <mergeCell ref="V50:Z50"/>
    <mergeCell ref="AA50:AF50"/>
    <mergeCell ref="B51:C51"/>
    <mergeCell ref="D51:E51"/>
    <mergeCell ref="F51:G51"/>
    <mergeCell ref="H51:I51"/>
    <mergeCell ref="J51:K51"/>
    <mergeCell ref="L51:M51"/>
    <mergeCell ref="N51:O51"/>
    <mergeCell ref="P51:Q51"/>
    <mergeCell ref="R51:S51"/>
    <mergeCell ref="T51:U51"/>
    <mergeCell ref="V51:Z51"/>
    <mergeCell ref="AA51:AF51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V52:Z52"/>
    <mergeCell ref="AA52:AF52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T53:U53"/>
    <mergeCell ref="V53:Z53"/>
    <mergeCell ref="AA53:AF53"/>
    <mergeCell ref="A54:E54"/>
    <mergeCell ref="F54:G54"/>
    <mergeCell ref="H54:I54"/>
    <mergeCell ref="J54:K54"/>
    <mergeCell ref="L54:M54"/>
    <mergeCell ref="N54:O54"/>
    <mergeCell ref="P54:Q54"/>
    <mergeCell ref="R54:S54"/>
    <mergeCell ref="T54:U54"/>
    <mergeCell ref="V54:Z54"/>
    <mergeCell ref="AA54:AF54"/>
    <mergeCell ref="B59:G59"/>
    <mergeCell ref="M59:Q59"/>
    <mergeCell ref="W59:AA59"/>
    <mergeCell ref="B60:G60"/>
    <mergeCell ref="M60:Q60"/>
    <mergeCell ref="W60:AA60"/>
    <mergeCell ref="A63:IV63"/>
  </mergeCells>
  <printOptions/>
  <pageMargins left="0.7201388888888889" right="0.5902777777777778" top="0.7319444444444445" bottom="0.7875" header="0.31527777777777777" footer="0.5118055555555555"/>
  <pageSetup fitToHeight="1" fitToWidth="1" horizontalDpi="300" verticalDpi="300" orientation="landscape" paperSize="9"/>
  <headerFooter alignWithMargins="0">
    <oddHeader>&amp;C&amp;"Times New Roman,Обычный"&amp;16 &amp;14 15&amp;R&amp;"Times New Roman,Обычный"&amp;14Продовження додатка 3
Таблиця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36531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Юзер Юзерович</cp:lastModifiedBy>
  <cp:lastPrinted>2019-08-05T10:28:59Z</cp:lastPrinted>
  <dcterms:created xsi:type="dcterms:W3CDTF">2003-03-13T16:00:22Z</dcterms:created>
  <dcterms:modified xsi:type="dcterms:W3CDTF">2019-08-05T10:31:24Z</dcterms:modified>
  <cp:category/>
  <cp:version/>
  <cp:contentType/>
  <cp:contentStatus/>
  <cp:revision>178</cp:revision>
</cp:coreProperties>
</file>