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<sst xmlns="http://schemas.openxmlformats.org/spreadsheetml/2006/main" count="103" uniqueCount="93">
  <si>
    <t>ЗВІТНІСТЬ</t>
  </si>
  <si>
    <t>Звіт щодо виконання інвестиційної програми КП "Чорноморськводоканал" за  2018 рік</t>
  </si>
  <si>
    <t>№ з/п</t>
  </si>
  <si>
    <t>Найменування заходів (пооб'єктно)</t>
  </si>
  <si>
    <t>Кількісний показник (одиниця виміру)</t>
  </si>
  <si>
    <t>План за джерелами фінансування, тис. грн.</t>
  </si>
  <si>
    <t>фактичне виконання тис. грн без ПДВ</t>
  </si>
  <si>
    <t>загальна сума (без ПДВ)</t>
  </si>
  <si>
    <t>В тому числі з урахуванням:</t>
  </si>
  <si>
    <t>аморти-   заційні відраху-   вання 2017р</t>
  </si>
  <si>
    <t>виробничі інвестиції з прибутку</t>
  </si>
  <si>
    <t>І</t>
  </si>
  <si>
    <t>ВОДОПОСТАЧАННЯ</t>
  </si>
  <si>
    <t>1.2</t>
  </si>
  <si>
    <t xml:space="preserve">Інші заходи (не звільняється від оподаткування), з них:   </t>
  </si>
  <si>
    <t>1.2.1</t>
  </si>
  <si>
    <t>Заходи зі зниження питомих витрат, а також втрат ресурсів, з них:</t>
  </si>
  <si>
    <t>1.2.1.1</t>
  </si>
  <si>
    <t>Реконструкція мереж водопроводу. Переключення лівої частини смт. Олександрівка від водогону Ду700 мм до ПНС по вул. Перемоги, 2Ж, смт. Олександрівка, м. Чорноморськ, Одеської області</t>
  </si>
  <si>
    <t>160м</t>
  </si>
  <si>
    <t>1.2.1.2</t>
  </si>
  <si>
    <t>Реконструкція вводу водопроводу на НС по вул. Парусній, 5А, в м. Чорноморську, Одеської області</t>
  </si>
  <si>
    <t>253м</t>
  </si>
  <si>
    <t>Усього за підпунктом 1.2.1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</si>
  <si>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</si>
  <si>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</si>
  <si>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1.2.6.1</t>
  </si>
  <si>
    <t>Придбаня вакуумної машини на базі  шасі МАЗ</t>
  </si>
  <si>
    <t>1 шт</t>
  </si>
  <si>
    <t>1.2.6.2</t>
  </si>
  <si>
    <t>Придбаня самоскиду на базі шасі МАЗ</t>
  </si>
  <si>
    <t>Усього за підпунктом 1.2.6</t>
  </si>
  <si>
    <t>Усього за пунктом 1.2</t>
  </si>
  <si>
    <t>Усього за розділом І</t>
  </si>
  <si>
    <t>ІІ</t>
  </si>
  <si>
    <t>ВОДОВІДВЕДЕННЯ</t>
  </si>
  <si>
    <t>2.2</t>
  </si>
  <si>
    <t xml:space="preserve"> Інші заходи (не  звільняється від оподаткування), з урахуванням :</t>
  </si>
  <si>
    <t>2.2.5</t>
  </si>
  <si>
    <t>Заходи щодо підвищення екологічної безпеки та охорони навколишнього середовища, з них:</t>
  </si>
  <si>
    <t>2.2.5.1</t>
  </si>
  <si>
    <t>Технічне переоснащення вторинних відстійників на каналізаційних очисних спорудах м. Чорноморська. Заміна мулососу ІРВО-24</t>
  </si>
  <si>
    <t>1шт</t>
  </si>
  <si>
    <t>2.2.5.2</t>
  </si>
  <si>
    <t>Модерзнізація насосно-повітродувної станції на каналізаційних очисних спорудах м. Чорноморська.Заміна насосу циркуляційного мулу</t>
  </si>
  <si>
    <t>2.2.5.3</t>
  </si>
  <si>
    <t>Реконструкція самопливного  колектору каналізації по вул.Олександійській від вул. Парусної до вул. 1 Травня в м. Чорноморську (частково)</t>
  </si>
  <si>
    <t>74м</t>
  </si>
  <si>
    <t>Усього за підпунктом 2.2.5</t>
  </si>
  <si>
    <t>Усього за пунктом 2.2</t>
  </si>
  <si>
    <t>Усього за розділом ІІ</t>
  </si>
  <si>
    <t>Усього за інвестиційною програмою</t>
  </si>
  <si>
    <t>Довідково: за кошти інвестиційної складової тарифа здійснювалися наступні заходи, які не входили до інвестиційної програми 2018 року</t>
  </si>
  <si>
    <t>Тис грн. з ПДВ</t>
  </si>
  <si>
    <t>Тис грн. без ПДВ</t>
  </si>
  <si>
    <t>Робочий проект  «Реконструкція мереж водопроводу з заміною труб  по вул. Березова в с. Молодіжне овідіопольського р-ну, Одеської обл.»</t>
  </si>
  <si>
    <t>Робочий проект  «Реконструкція мереж водопроводу  Д300 мм з улаштуванням вузла обліку в с. Б.Балка, Одеської обл.»</t>
  </si>
  <si>
    <t>«Реконструкція мереж водопроводу  Д300 мм з улаштуванням вузла обліку в с. Б.Балка, Одеської обл.»</t>
  </si>
  <si>
    <t>Реконструкція камери підключення абонентів КП «Чорноморськводоканал» за адресою СК «Лиман» вул. Садова, с. Молодіжне, Овідіопольського р-ну, Одеської області</t>
  </si>
  <si>
    <t>Придбання лічильників х/води 4 шт</t>
  </si>
  <si>
    <t>Робочий проект  «Санітарно-технічний тампонаж свердловини № 1 та буріння нової артезіанської свердловини за адресою, Одеська обл., Овідіопольский р-н, Дальницька сільрада, комплекс будівель і споруд № 2 (за межами населеного пункту)»</t>
  </si>
  <si>
    <t>Матеріали для виконання ремонтних робіт на водопровідних мережах</t>
  </si>
  <si>
    <t>Водопровідний насос Wilo MHI205-1/E/3-400-50-2/IE5</t>
  </si>
  <si>
    <t>Водопровідний насос Wilo HELIX FIRST</t>
  </si>
  <si>
    <t>Водопровідний насос Wilo MHI205-1/E/3-400-50-2/IE3, прилад керування, бак розширювальний для води</t>
  </si>
  <si>
    <t>Щит керування насосами ЦНС</t>
  </si>
  <si>
    <t>Геологічні та геодезичні вишукування для улаштування евукуаційної драбини за адресою пр-т Миру 41А</t>
  </si>
  <si>
    <t>Заміна рівнеміру на РЧВ 10000 м3</t>
  </si>
  <si>
    <t>Придбання і встановлення контролеру інтерфейсу для диспетчерізації РЧВ 10000 тис. м3</t>
  </si>
  <si>
    <t>Придбання миючого апарату  з двигуном внутрішнього згоряння</t>
  </si>
  <si>
    <t xml:space="preserve">Придбання вимірювальної системи параметрів води </t>
  </si>
  <si>
    <t>Проект пожежної сігналізації на будівлю по пр-ту Миру, 41А</t>
  </si>
  <si>
    <t>Усьго по водопостачанню</t>
  </si>
  <si>
    <t>Робочий проект «Реконструкція складу хлора під цех механічного зневоднення осаду на каналізаційних очисних спорудах м. Чорноморська»</t>
  </si>
  <si>
    <t>«Будівництво контрольної камери на напірному колекторі по  вул. Паркова, 52»</t>
  </si>
  <si>
    <t>Робочий проект «Будівництво контрольної камери на напірному колекторі по  вул. Паркова, 52»</t>
  </si>
  <si>
    <t>Робочий проект  «Реконструкція технологічного трубопроводу (надлишкового активного мулу) діаметром 1500 мм, що сполучає розподільчий канал вторинного відстійника з розподільною чашею на КОС Чорноморська»</t>
  </si>
  <si>
    <t>Експертиза проекту «Реконструкція технологічного трубопроводу (надлишкового активного мулу) діаметром 1500 мм, що сполучає розподільчий канал вторинного відстійника з розподільною чашею на КОС Чорноморська»</t>
  </si>
  <si>
    <t>Винесення осей в натуру для «Реконструкція складу хлора під цех механічного зневоднення осаду»</t>
  </si>
  <si>
    <t>Придбання резервного насосу на ГКНС</t>
  </si>
  <si>
    <t>Придбання і заміна 2 насосів на двох КНС</t>
  </si>
  <si>
    <t>Придбання сигналізатора газу на очисні споруди</t>
  </si>
  <si>
    <t>Усьго по водовідведенню</t>
  </si>
  <si>
    <t>УСЬГО ВИКОНАНО ЗА 2018 РІК (тис.грн без ПДВ)</t>
  </si>
  <si>
    <t>_____________________________</t>
  </si>
  <si>
    <t>В.Г. Бондаренко</t>
  </si>
  <si>
    <t>(підпис керівника (власника))</t>
  </si>
  <si>
    <t>М.П.</t>
  </si>
  <si>
    <t>(ініціали, прізвище)</t>
  </si>
  <si>
    <t>В. М. Левченко</t>
  </si>
  <si>
    <t xml:space="preserve">(підпис головного бухгалтера) </t>
  </si>
  <si>
    <t>Т. В. Скидан</t>
  </si>
  <si>
    <t xml:space="preserve">(підпис виконавця)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</si>
</sst>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\ #,##0.00&quot;р. &quot;;\-#,##0.00&quot;р. &quot;;&quot; -&quot;#&quot;р. &quot;;@\ "/>
    <numFmt numFmtId="167" formatCode="0.00"/>
    <numFmt numFmtId="168" formatCode="#,##0.00"/>
    <numFmt numFmtId="169" formatCode="#,##0"/>
  </numFmts>
  <fonts count="15">
    <font>
      <sz val="10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6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5" fontId="2" fillId="0" borderId="0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6" fontId="5" fillId="0" borderId="1" xfId="17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1" xfId="20" applyFont="1" applyFill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>
      <alignment horizontal="center" vertical="center"/>
    </xf>
    <xf numFmtId="164" fontId="9" fillId="0" borderId="3" xfId="0" applyFont="1" applyFill="1" applyBorder="1" applyAlignment="1">
      <alignment wrapText="1"/>
    </xf>
    <xf numFmtId="164" fontId="9" fillId="0" borderId="3" xfId="0" applyFont="1" applyFill="1" applyBorder="1" applyAlignment="1">
      <alignment horizontal="center" wrapText="1"/>
    </xf>
    <xf numFmtId="167" fontId="9" fillId="0" borderId="3" xfId="0" applyNumberFormat="1" applyFont="1" applyFill="1" applyBorder="1" applyAlignment="1">
      <alignment horizontal="right" wrapText="1"/>
    </xf>
    <xf numFmtId="167" fontId="9" fillId="0" borderId="3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>
      <alignment/>
    </xf>
    <xf numFmtId="166" fontId="9" fillId="0" borderId="1" xfId="0" applyNumberFormat="1" applyFont="1" applyFill="1" applyBorder="1" applyAlignment="1">
      <alignment horizontal="left" wrapText="1"/>
    </xf>
    <xf numFmtId="164" fontId="9" fillId="0" borderId="1" xfId="0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right"/>
    </xf>
    <xf numFmtId="168" fontId="3" fillId="0" borderId="1" xfId="21" applyNumberFormat="1" applyFont="1" applyFill="1" applyBorder="1" applyAlignment="1">
      <alignment horizontal="center" vertical="center" wrapText="1"/>
      <protection/>
    </xf>
    <xf numFmtId="169" fontId="3" fillId="0" borderId="1" xfId="21" applyNumberFormat="1" applyFont="1" applyFill="1" applyBorder="1" applyAlignment="1">
      <alignment horizontal="center" vertical="center" wrapText="1"/>
      <protection/>
    </xf>
    <xf numFmtId="164" fontId="9" fillId="0" borderId="1" xfId="0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3" xfId="0" applyFont="1" applyFill="1" applyBorder="1" applyAlignment="1">
      <alignment wrapText="1"/>
    </xf>
    <xf numFmtId="164" fontId="9" fillId="0" borderId="3" xfId="0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/>
    </xf>
    <xf numFmtId="167" fontId="9" fillId="0" borderId="3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/>
    </xf>
    <xf numFmtId="167" fontId="11" fillId="2" borderId="1" xfId="0" applyNumberFormat="1" applyFont="1" applyFill="1" applyBorder="1" applyAlignment="1">
      <alignment horizontal="right" vertical="center"/>
    </xf>
    <xf numFmtId="164" fontId="11" fillId="0" borderId="0" xfId="0" applyFont="1" applyFill="1" applyAlignment="1">
      <alignment/>
    </xf>
    <xf numFmtId="164" fontId="11" fillId="0" borderId="0" xfId="0" applyFont="1" applyAlignment="1">
      <alignment/>
    </xf>
    <xf numFmtId="164" fontId="11" fillId="0" borderId="0" xfId="0" applyFont="1" applyBorder="1" applyAlignment="1">
      <alignment wrapText="1"/>
    </xf>
    <xf numFmtId="164" fontId="4" fillId="4" borderId="3" xfId="0" applyFont="1" applyFill="1" applyBorder="1" applyAlignment="1">
      <alignment horizontal="center"/>
    </xf>
    <xf numFmtId="164" fontId="9" fillId="4" borderId="3" xfId="0" applyFont="1" applyFill="1" applyBorder="1" applyAlignment="1">
      <alignment horizontal="center" wrapText="1"/>
    </xf>
    <xf numFmtId="164" fontId="12" fillId="4" borderId="3" xfId="0" applyFont="1" applyFill="1" applyBorder="1" applyAlignment="1">
      <alignment horizontal="center" wrapText="1"/>
    </xf>
    <xf numFmtId="164" fontId="13" fillId="0" borderId="3" xfId="0" applyFont="1" applyBorder="1" applyAlignment="1">
      <alignment horizontal="center"/>
    </xf>
    <xf numFmtId="164" fontId="13" fillId="0" borderId="1" xfId="0" applyFont="1" applyFill="1" applyBorder="1" applyAlignment="1">
      <alignment horizontal="left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0" fillId="0" borderId="3" xfId="0" applyNumberFormat="1" applyFill="1" applyBorder="1" applyAlignment="1">
      <alignment vertical="center"/>
    </xf>
    <xf numFmtId="164" fontId="13" fillId="0" borderId="3" xfId="0" applyFont="1" applyBorder="1" applyAlignment="1">
      <alignment wrapText="1"/>
    </xf>
    <xf numFmtId="167" fontId="0" fillId="0" borderId="3" xfId="0" applyNumberFormat="1" applyBorder="1" applyAlignment="1">
      <alignment vertical="center"/>
    </xf>
    <xf numFmtId="167" fontId="13" fillId="4" borderId="3" xfId="0" applyNumberFormat="1" applyFont="1" applyFill="1" applyBorder="1" applyAlignment="1">
      <alignment horizontal="center" vertical="center" wrapText="1"/>
    </xf>
    <xf numFmtId="167" fontId="0" fillId="4" borderId="3" xfId="0" applyNumberFormat="1" applyFill="1" applyBorder="1" applyAlignment="1">
      <alignment vertical="center"/>
    </xf>
    <xf numFmtId="164" fontId="14" fillId="5" borderId="3" xfId="0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 wrapText="1"/>
    </xf>
    <xf numFmtId="167" fontId="12" fillId="5" borderId="3" xfId="0" applyNumberFormat="1" applyFont="1" applyFill="1" applyBorder="1" applyAlignment="1">
      <alignment horizontal="center" wrapText="1"/>
    </xf>
    <xf numFmtId="164" fontId="4" fillId="5" borderId="3" xfId="0" applyFont="1" applyFill="1" applyBorder="1" applyAlignment="1">
      <alignment horizontal="center"/>
    </xf>
    <xf numFmtId="167" fontId="13" fillId="5" borderId="3" xfId="0" applyNumberFormat="1" applyFont="1" applyFill="1" applyBorder="1" applyAlignment="1">
      <alignment horizontal="center" vertical="center" wrapText="1"/>
    </xf>
    <xf numFmtId="167" fontId="0" fillId="5" borderId="3" xfId="0" applyNumberFormat="1" applyFill="1" applyBorder="1" applyAlignment="1">
      <alignment vertical="center"/>
    </xf>
    <xf numFmtId="164" fontId="11" fillId="6" borderId="3" xfId="0" applyFont="1" applyFill="1" applyBorder="1" applyAlignment="1">
      <alignment/>
    </xf>
    <xf numFmtId="167" fontId="11" fillId="6" borderId="3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13" fillId="0" borderId="0" xfId="0" applyFont="1" applyBorder="1" applyAlignment="1">
      <alignment horizontal="center"/>
    </xf>
    <xf numFmtId="164" fontId="13" fillId="0" borderId="4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au?iue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="97" zoomScaleNormal="97" workbookViewId="0" topLeftCell="A10">
      <selection activeCell="A26" sqref="A26:IV26"/>
    </sheetView>
  </sheetViews>
  <sheetFormatPr defaultColWidth="12.57421875" defaultRowHeight="12.75"/>
  <cols>
    <col min="1" max="1" width="8.421875" style="0" customWidth="1"/>
    <col min="2" max="2" width="26.28125" style="0" customWidth="1"/>
    <col min="3" max="16384" width="11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36" customHeight="1">
      <c r="A2" s="1" t="s">
        <v>1</v>
      </c>
      <c r="B2" s="1"/>
      <c r="C2" s="1"/>
      <c r="D2" s="1"/>
      <c r="E2" s="1"/>
      <c r="F2" s="1"/>
      <c r="G2" s="1"/>
    </row>
    <row r="4" spans="1:256" s="6" customFormat="1" ht="25.5" customHeight="1">
      <c r="A4" s="2" t="s">
        <v>2</v>
      </c>
      <c r="B4" s="3" t="s">
        <v>3</v>
      </c>
      <c r="C4" s="3" t="s">
        <v>4</v>
      </c>
      <c r="D4" s="4" t="s">
        <v>5</v>
      </c>
      <c r="E4" s="4"/>
      <c r="F4" s="4"/>
      <c r="G4" s="5" t="s">
        <v>6</v>
      </c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" customFormat="1" ht="12.75" customHeight="1">
      <c r="A5" s="2"/>
      <c r="B5" s="3"/>
      <c r="C5" s="3"/>
      <c r="D5" s="3" t="s">
        <v>7</v>
      </c>
      <c r="E5" s="7" t="s">
        <v>8</v>
      </c>
      <c r="F5" s="7"/>
      <c r="G5" s="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37.5" customHeight="1">
      <c r="A6" s="2"/>
      <c r="B6" s="3"/>
      <c r="C6" s="3"/>
      <c r="D6" s="3"/>
      <c r="E6" s="8" t="s">
        <v>9</v>
      </c>
      <c r="F6" s="8" t="s">
        <v>10</v>
      </c>
      <c r="G6" s="5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7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56" s="6" customFormat="1" ht="12.75">
      <c r="A8" s="12" t="s">
        <v>11</v>
      </c>
      <c r="B8" s="13" t="s">
        <v>12</v>
      </c>
      <c r="C8" s="13"/>
      <c r="D8" s="13"/>
      <c r="E8" s="13"/>
      <c r="F8" s="13"/>
      <c r="G8" s="14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6" customFormat="1" ht="17.25" customHeight="1">
      <c r="A9" s="15" t="s">
        <v>13</v>
      </c>
      <c r="B9" s="16" t="s">
        <v>14</v>
      </c>
      <c r="C9" s="16"/>
      <c r="D9" s="16"/>
      <c r="E9" s="16"/>
      <c r="F9" s="16"/>
      <c r="G9" s="16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6" customFormat="1" ht="15.75" customHeight="1">
      <c r="A10" s="15" t="s">
        <v>15</v>
      </c>
      <c r="B10" s="17" t="s">
        <v>16</v>
      </c>
      <c r="C10" s="17"/>
      <c r="D10" s="17"/>
      <c r="E10" s="17"/>
      <c r="F10" s="17"/>
      <c r="G10" s="17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" customFormat="1" ht="12.75">
      <c r="A11" s="18" t="s">
        <v>17</v>
      </c>
      <c r="B11" s="19" t="s">
        <v>18</v>
      </c>
      <c r="C11" s="20" t="s">
        <v>19</v>
      </c>
      <c r="D11" s="21">
        <v>513.35</v>
      </c>
      <c r="E11" s="22">
        <f>D11</f>
        <v>513.35</v>
      </c>
      <c r="F11" s="17"/>
      <c r="G11" s="22">
        <v>8.175</v>
      </c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" customFormat="1" ht="12.75">
      <c r="A12" s="18" t="s">
        <v>20</v>
      </c>
      <c r="B12" s="19" t="s">
        <v>21</v>
      </c>
      <c r="C12" s="20" t="s">
        <v>22</v>
      </c>
      <c r="D12" s="21">
        <v>912.09</v>
      </c>
      <c r="E12" s="22"/>
      <c r="F12" s="17"/>
      <c r="G12" s="22">
        <v>8.18405</v>
      </c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6" customFormat="1" ht="12.75">
      <c r="A13" s="23" t="s">
        <v>23</v>
      </c>
      <c r="B13" s="23"/>
      <c r="C13" s="23"/>
      <c r="D13" s="24">
        <f>SUM(D11:D12)</f>
        <v>1425.44</v>
      </c>
      <c r="E13" s="24">
        <f>SUM(E11:E12)</f>
        <v>513.35</v>
      </c>
      <c r="F13" s="24">
        <f>SUM(F11:F12)</f>
        <v>0</v>
      </c>
      <c r="G13" s="24">
        <f>SUM(G11:G12)</f>
        <v>16.35905</v>
      </c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7" s="25" customFormat="1" ht="12.75">
      <c r="A14" s="15" t="s">
        <v>24</v>
      </c>
      <c r="B14" s="7" t="s">
        <v>25</v>
      </c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56" s="6" customFormat="1" ht="12.75">
      <c r="A15" s="18" t="s">
        <v>26</v>
      </c>
      <c r="B15" s="26" t="s">
        <v>27</v>
      </c>
      <c r="C15" s="27" t="s">
        <v>28</v>
      </c>
      <c r="D15" s="28">
        <v>1287.04</v>
      </c>
      <c r="E15" s="29">
        <f>D15</f>
        <v>1287.04</v>
      </c>
      <c r="F15" s="30"/>
      <c r="G15" s="31">
        <v>255.02</v>
      </c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2.75">
      <c r="A16" s="18" t="s">
        <v>29</v>
      </c>
      <c r="B16" s="26" t="s">
        <v>30</v>
      </c>
      <c r="C16" s="27" t="s">
        <v>28</v>
      </c>
      <c r="D16" s="28">
        <v>1286.65</v>
      </c>
      <c r="E16" s="29">
        <f>D16</f>
        <v>1286.65</v>
      </c>
      <c r="F16" s="30"/>
      <c r="G16" s="31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7" s="25" customFormat="1" ht="16.5" customHeight="1">
      <c r="A17" s="13" t="s">
        <v>31</v>
      </c>
      <c r="B17" s="13"/>
      <c r="C17" s="13"/>
      <c r="D17" s="32">
        <f>SUM(D15:D16)</f>
        <v>2573.69</v>
      </c>
      <c r="E17" s="32">
        <f>SUM(E15:E16)</f>
        <v>2573.69</v>
      </c>
      <c r="F17" s="32">
        <f>SUM(F15:F16)</f>
        <v>0</v>
      </c>
      <c r="G17" s="32">
        <f>SUM(G15:G16)</f>
        <v>255.02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7" s="25" customFormat="1" ht="17.25" customHeight="1">
      <c r="A18" s="13" t="s">
        <v>32</v>
      </c>
      <c r="B18" s="13"/>
      <c r="C18" s="13" t="e">
        <f>NA()</f>
        <v>#N/A</v>
      </c>
      <c r="D18" s="33">
        <f>D17+D13</f>
        <v>3999.13</v>
      </c>
      <c r="E18" s="33">
        <f>E17+E13</f>
        <v>3087.04</v>
      </c>
      <c r="F18" s="33">
        <f>F17+F13</f>
        <v>0</v>
      </c>
      <c r="G18" s="33">
        <f>G17+G13</f>
        <v>271.37905</v>
      </c>
    </row>
    <row r="19" spans="1:256" s="6" customFormat="1" ht="15.75" customHeight="1">
      <c r="A19" s="13" t="s">
        <v>33</v>
      </c>
      <c r="B19" s="13" t="e">
        <f>NA()</f>
        <v>#N/A</v>
      </c>
      <c r="C19" s="13" t="e">
        <f>NA()</f>
        <v>#N/A</v>
      </c>
      <c r="D19" s="34">
        <f>D18</f>
        <v>3999.13</v>
      </c>
      <c r="E19" s="34">
        <f>E18</f>
        <v>3087.04</v>
      </c>
      <c r="F19" s="34">
        <f>F18</f>
        <v>0</v>
      </c>
      <c r="G19" s="34">
        <f>G18</f>
        <v>271.37905</v>
      </c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" customFormat="1" ht="12.75">
      <c r="A20" s="23" t="s">
        <v>34</v>
      </c>
      <c r="B20" s="13" t="s">
        <v>35</v>
      </c>
      <c r="C20" s="13"/>
      <c r="D20" s="13"/>
      <c r="E20" s="13"/>
      <c r="F20" s="13"/>
      <c r="G20" s="35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" customFormat="1" ht="12.75">
      <c r="A21" s="15" t="s">
        <v>36</v>
      </c>
      <c r="B21" s="13" t="s">
        <v>37</v>
      </c>
      <c r="C21" s="13"/>
      <c r="D21" s="13"/>
      <c r="E21" s="13"/>
      <c r="F21" s="13"/>
      <c r="G21" s="13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" customFormat="1" ht="12.75">
      <c r="A22" s="15" t="s">
        <v>38</v>
      </c>
      <c r="B22" s="7" t="s">
        <v>39</v>
      </c>
      <c r="C22" s="7"/>
      <c r="D22" s="7"/>
      <c r="E22" s="7"/>
      <c r="F22" s="7"/>
      <c r="G22" s="7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12.75">
      <c r="A23" s="15" t="s">
        <v>40</v>
      </c>
      <c r="B23" s="36" t="s">
        <v>41</v>
      </c>
      <c r="C23" s="37" t="s">
        <v>42</v>
      </c>
      <c r="D23" s="38">
        <f>E23+F23</f>
        <v>2810</v>
      </c>
      <c r="E23" s="39">
        <v>2177.14</v>
      </c>
      <c r="F23" s="40">
        <v>632.86</v>
      </c>
      <c r="G23" s="39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6" customFormat="1" ht="12.75">
      <c r="A24" s="15" t="s">
        <v>43</v>
      </c>
      <c r="B24" s="19" t="s">
        <v>44</v>
      </c>
      <c r="C24" s="37" t="s">
        <v>42</v>
      </c>
      <c r="D24" s="38">
        <v>164.82</v>
      </c>
      <c r="E24" s="39">
        <f>D24</f>
        <v>164.82</v>
      </c>
      <c r="F24" s="27"/>
      <c r="G24" s="39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6" customFormat="1" ht="12.75">
      <c r="A25" s="15" t="s">
        <v>45</v>
      </c>
      <c r="B25" s="19" t="s">
        <v>46</v>
      </c>
      <c r="C25" s="37" t="s">
        <v>47</v>
      </c>
      <c r="D25" s="38">
        <v>627.27</v>
      </c>
      <c r="E25" s="39">
        <f>D25</f>
        <v>627.27</v>
      </c>
      <c r="F25" s="27"/>
      <c r="G25" s="39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6" customFormat="1" ht="12.75">
      <c r="A26" s="13" t="s">
        <v>48</v>
      </c>
      <c r="B26" s="13"/>
      <c r="C26" s="13"/>
      <c r="D26" s="41">
        <f>SUM(D23:D25)</f>
        <v>3602.09</v>
      </c>
      <c r="E26" s="41">
        <f>SUM(E23:E25)</f>
        <v>2969.2299999999996</v>
      </c>
      <c r="F26" s="41">
        <f>SUM(F23:F25)</f>
        <v>632.86</v>
      </c>
      <c r="G26" s="41">
        <f>SUM(G23:G25)</f>
        <v>0</v>
      </c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2.75">
      <c r="A27" s="13" t="s">
        <v>49</v>
      </c>
      <c r="B27" s="13"/>
      <c r="C27" s="13"/>
      <c r="D27" s="33">
        <f>D26</f>
        <v>3602.09</v>
      </c>
      <c r="E27" s="33">
        <f>E26</f>
        <v>2969.2299999999996</v>
      </c>
      <c r="F27" s="33">
        <f>F26</f>
        <v>632.86</v>
      </c>
      <c r="G27" s="33">
        <f>G26</f>
        <v>0</v>
      </c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6" customFormat="1" ht="12.75">
      <c r="A28" s="13" t="s">
        <v>50</v>
      </c>
      <c r="B28" s="13"/>
      <c r="C28" s="13"/>
      <c r="D28" s="34">
        <f>D27</f>
        <v>3602.09</v>
      </c>
      <c r="E28" s="34">
        <f>E27</f>
        <v>2969.2299999999996</v>
      </c>
      <c r="F28" s="34">
        <f>F27</f>
        <v>632.86</v>
      </c>
      <c r="G28" s="34">
        <f>G27</f>
        <v>0</v>
      </c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4" customFormat="1" ht="12.75">
      <c r="A29" s="42" t="s">
        <v>51</v>
      </c>
      <c r="B29" s="42"/>
      <c r="C29" s="42"/>
      <c r="D29" s="43">
        <f>D28+D19</f>
        <v>7601.22</v>
      </c>
      <c r="E29" s="43">
        <f>E28+E19</f>
        <v>6056.2699999999995</v>
      </c>
      <c r="F29" s="43">
        <f>F28+F19</f>
        <v>632.86</v>
      </c>
      <c r="G29" s="43">
        <f>G28+G19</f>
        <v>271.37905</v>
      </c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1" spans="1:7" ht="12.75" customHeight="1">
      <c r="A31" s="46" t="s">
        <v>52</v>
      </c>
      <c r="B31" s="46"/>
      <c r="C31" s="46"/>
      <c r="D31" s="46"/>
      <c r="E31" s="46"/>
      <c r="F31" s="46"/>
      <c r="G31" s="46"/>
    </row>
    <row r="33" spans="1:7" ht="12.75">
      <c r="A33" s="47" t="s">
        <v>12</v>
      </c>
      <c r="B33" s="47"/>
      <c r="C33" s="47"/>
      <c r="D33" s="47"/>
      <c r="E33" s="47"/>
      <c r="F33" s="48" t="s">
        <v>53</v>
      </c>
      <c r="G33" s="49" t="s">
        <v>54</v>
      </c>
    </row>
    <row r="34" spans="1:7" ht="50.25" customHeight="1">
      <c r="A34" s="50">
        <v>1</v>
      </c>
      <c r="B34" s="51" t="s">
        <v>55</v>
      </c>
      <c r="C34" s="51"/>
      <c r="D34" s="51"/>
      <c r="E34" s="51"/>
      <c r="F34" s="52">
        <f>25814.7/1000</f>
        <v>25.814700000000002</v>
      </c>
      <c r="G34" s="53">
        <f>F34/1.2</f>
        <v>21.51225</v>
      </c>
    </row>
    <row r="35" spans="1:7" ht="33" customHeight="1">
      <c r="A35" s="50">
        <v>2</v>
      </c>
      <c r="B35" s="51" t="s">
        <v>56</v>
      </c>
      <c r="C35" s="51"/>
      <c r="D35" s="51"/>
      <c r="E35" s="51"/>
      <c r="F35" s="52">
        <f>11580.82/1000</f>
        <v>11.58082</v>
      </c>
      <c r="G35" s="53">
        <f>F35/1.2</f>
        <v>9.650683333333333</v>
      </c>
    </row>
    <row r="36" spans="1:7" ht="28.5" customHeight="1">
      <c r="A36" s="50">
        <v>3</v>
      </c>
      <c r="B36" s="51" t="s">
        <v>57</v>
      </c>
      <c r="C36" s="51"/>
      <c r="D36" s="51"/>
      <c r="E36" s="51"/>
      <c r="F36" s="52">
        <f>(50664.72+118217.7)/1000</f>
        <v>168.88242</v>
      </c>
      <c r="G36" s="53">
        <f>F36/1.2</f>
        <v>140.73535</v>
      </c>
    </row>
    <row r="37" spans="1:7" ht="48" customHeight="1">
      <c r="A37" s="50">
        <v>4</v>
      </c>
      <c r="B37" s="51" t="s">
        <v>58</v>
      </c>
      <c r="C37" s="51"/>
      <c r="D37" s="51"/>
      <c r="E37" s="51"/>
      <c r="F37" s="52">
        <f>(40000+95532.39)/1000</f>
        <v>135.53239000000002</v>
      </c>
      <c r="G37" s="53">
        <f>F37/1.2</f>
        <v>112.94365833333336</v>
      </c>
    </row>
    <row r="38" spans="1:7" ht="25.5" customHeight="1">
      <c r="A38" s="50">
        <v>5</v>
      </c>
      <c r="B38" s="51" t="s">
        <v>59</v>
      </c>
      <c r="C38" s="51"/>
      <c r="D38" s="51"/>
      <c r="E38" s="51"/>
      <c r="F38" s="52">
        <f>(20474.04+22862.99)/1000</f>
        <v>43.33703</v>
      </c>
      <c r="G38" s="53">
        <f>F38/1.2</f>
        <v>36.11419166666667</v>
      </c>
    </row>
    <row r="39" spans="1:7" ht="50.25" customHeight="1">
      <c r="A39" s="50">
        <v>6</v>
      </c>
      <c r="B39" s="51" t="s">
        <v>60</v>
      </c>
      <c r="C39" s="51"/>
      <c r="D39" s="51"/>
      <c r="E39" s="51"/>
      <c r="F39" s="52">
        <f>29872.06/1000</f>
        <v>29.87206</v>
      </c>
      <c r="G39" s="53">
        <f>F39/1.2</f>
        <v>24.893383333333336</v>
      </c>
    </row>
    <row r="40" spans="1:7" ht="34.5" customHeight="1">
      <c r="A40" s="50">
        <v>7</v>
      </c>
      <c r="B40" s="54" t="s">
        <v>61</v>
      </c>
      <c r="C40" s="54"/>
      <c r="D40" s="54"/>
      <c r="E40" s="54"/>
      <c r="F40" s="52">
        <f>(72548.84+17191.2+44347.2)/1000</f>
        <v>134.08723999999998</v>
      </c>
      <c r="G40" s="53">
        <f>F40/1.2</f>
        <v>111.73936666666665</v>
      </c>
    </row>
    <row r="41" spans="1:7" ht="27.75" customHeight="1">
      <c r="A41" s="50">
        <v>8</v>
      </c>
      <c r="B41" s="51" t="s">
        <v>62</v>
      </c>
      <c r="C41" s="51"/>
      <c r="D41" s="51"/>
      <c r="E41" s="51"/>
      <c r="F41" s="52">
        <f>13988.52/1000</f>
        <v>13.988520000000001</v>
      </c>
      <c r="G41" s="53">
        <f>F41/1.2</f>
        <v>11.657100000000002</v>
      </c>
    </row>
    <row r="42" spans="1:7" ht="23.25" customHeight="1">
      <c r="A42" s="50">
        <v>9</v>
      </c>
      <c r="B42" s="51" t="s">
        <v>63</v>
      </c>
      <c r="C42" s="51"/>
      <c r="D42" s="51"/>
      <c r="E42" s="51"/>
      <c r="F42" s="52">
        <f>55287.96/1000</f>
        <v>55.28796</v>
      </c>
      <c r="G42" s="53">
        <f>F42/1.2</f>
        <v>46.0733</v>
      </c>
    </row>
    <row r="43" spans="1:7" ht="23.25" customHeight="1">
      <c r="A43" s="50">
        <v>10</v>
      </c>
      <c r="B43" s="51" t="s">
        <v>64</v>
      </c>
      <c r="C43" s="51"/>
      <c r="D43" s="51"/>
      <c r="E43" s="51"/>
      <c r="F43" s="52">
        <f>29151.98/1000</f>
        <v>29.15198</v>
      </c>
      <c r="G43" s="53">
        <f>F43/1.2</f>
        <v>24.293316666666666</v>
      </c>
    </row>
    <row r="44" spans="1:7" ht="26.25" customHeight="1">
      <c r="A44" s="50">
        <v>11</v>
      </c>
      <c r="B44" s="51" t="s">
        <v>65</v>
      </c>
      <c r="C44" s="51"/>
      <c r="D44" s="51"/>
      <c r="E44" s="51"/>
      <c r="F44" s="52">
        <f>31500/1000</f>
        <v>31.5</v>
      </c>
      <c r="G44" s="53">
        <f>F44/1.2</f>
        <v>26.25</v>
      </c>
    </row>
    <row r="45" spans="1:7" ht="27.75" customHeight="1">
      <c r="A45" s="50">
        <v>12</v>
      </c>
      <c r="B45" s="51" t="s">
        <v>66</v>
      </c>
      <c r="C45" s="51"/>
      <c r="D45" s="51"/>
      <c r="E45" s="51"/>
      <c r="F45" s="52">
        <f>(6854.44+5000)/1000</f>
        <v>11.854439999999999</v>
      </c>
      <c r="G45" s="55">
        <f>F45/1.2</f>
        <v>9.878699999999998</v>
      </c>
    </row>
    <row r="46" spans="1:7" ht="29.25" customHeight="1">
      <c r="A46" s="50">
        <v>13</v>
      </c>
      <c r="B46" s="51" t="s">
        <v>67</v>
      </c>
      <c r="C46" s="51"/>
      <c r="D46" s="51"/>
      <c r="E46" s="51"/>
      <c r="F46" s="52">
        <f>47580/1000</f>
        <v>47.58</v>
      </c>
      <c r="G46" s="55">
        <f>F46/1.2</f>
        <v>39.65</v>
      </c>
    </row>
    <row r="47" spans="1:7" ht="30" customHeight="1">
      <c r="A47" s="50">
        <v>14</v>
      </c>
      <c r="B47" s="51" t="s">
        <v>68</v>
      </c>
      <c r="C47" s="51"/>
      <c r="D47" s="51"/>
      <c r="E47" s="51"/>
      <c r="F47" s="52">
        <f>16750/10000</f>
        <v>1.675</v>
      </c>
      <c r="G47" s="55">
        <f>F47/1.2</f>
        <v>1.3958333333333335</v>
      </c>
    </row>
    <row r="48" spans="1:7" ht="21.75" customHeight="1">
      <c r="A48" s="50">
        <v>15</v>
      </c>
      <c r="B48" s="51" t="s">
        <v>69</v>
      </c>
      <c r="C48" s="51"/>
      <c r="D48" s="51"/>
      <c r="E48" s="51"/>
      <c r="F48" s="52">
        <f>52989/1000</f>
        <v>52.989</v>
      </c>
      <c r="G48" s="55">
        <f>F48/1.2</f>
        <v>44.1575</v>
      </c>
    </row>
    <row r="49" spans="1:7" ht="26.25" customHeight="1">
      <c r="A49" s="50">
        <v>16</v>
      </c>
      <c r="B49" s="51" t="s">
        <v>70</v>
      </c>
      <c r="C49" s="51"/>
      <c r="D49" s="51"/>
      <c r="E49" s="51"/>
      <c r="F49" s="52">
        <f>89502.4/1000</f>
        <v>89.5024</v>
      </c>
      <c r="G49" s="55">
        <f>F49/1.2</f>
        <v>74.58533333333334</v>
      </c>
    </row>
    <row r="50" spans="1:7" ht="24.75" customHeight="1">
      <c r="A50" s="50">
        <v>17</v>
      </c>
      <c r="B50" s="51" t="s">
        <v>71</v>
      </c>
      <c r="C50" s="51"/>
      <c r="D50" s="51"/>
      <c r="E50" s="51"/>
      <c r="F50" s="52">
        <f>25785.1/1000</f>
        <v>25.7851</v>
      </c>
      <c r="G50" s="55">
        <f>F50/1.2</f>
        <v>21.487583333333333</v>
      </c>
    </row>
    <row r="51" spans="1:7" ht="12.75" customHeight="1">
      <c r="A51" s="50"/>
      <c r="B51" s="51"/>
      <c r="C51" s="51"/>
      <c r="D51" s="51"/>
      <c r="E51" s="51"/>
      <c r="F51" s="52"/>
      <c r="G51" s="55"/>
    </row>
    <row r="52" spans="1:7" ht="20.25" customHeight="1">
      <c r="A52" s="47" t="s">
        <v>72</v>
      </c>
      <c r="B52" s="47"/>
      <c r="C52" s="47"/>
      <c r="D52" s="47"/>
      <c r="E52" s="47"/>
      <c r="F52" s="56"/>
      <c r="G52" s="57">
        <f>SUM(G34:G51)</f>
        <v>757.01755</v>
      </c>
    </row>
    <row r="53" spans="1:7" ht="12.75">
      <c r="A53" s="58" t="s">
        <v>35</v>
      </c>
      <c r="B53" s="58"/>
      <c r="C53" s="58"/>
      <c r="D53" s="58"/>
      <c r="E53" s="58"/>
      <c r="F53" s="59" t="s">
        <v>53</v>
      </c>
      <c r="G53" s="60" t="s">
        <v>54</v>
      </c>
    </row>
    <row r="54" spans="1:7" ht="40.5" customHeight="1">
      <c r="A54" s="50">
        <v>1</v>
      </c>
      <c r="B54" s="51" t="s">
        <v>73</v>
      </c>
      <c r="C54" s="51"/>
      <c r="D54" s="51"/>
      <c r="E54" s="51"/>
      <c r="F54" s="52">
        <f>330000/1000</f>
        <v>330</v>
      </c>
      <c r="G54" s="53">
        <f>330000/1000</f>
        <v>330</v>
      </c>
    </row>
    <row r="55" spans="1:7" ht="45" customHeight="1">
      <c r="A55" s="50">
        <v>2</v>
      </c>
      <c r="B55" s="51" t="s">
        <v>74</v>
      </c>
      <c r="C55" s="51"/>
      <c r="D55" s="51"/>
      <c r="E55" s="51"/>
      <c r="F55" s="52">
        <f>(57953.16+135224.04)/1000</f>
        <v>193.1772</v>
      </c>
      <c r="G55" s="53">
        <f>F55/1.2</f>
        <v>160.981</v>
      </c>
    </row>
    <row r="56" spans="1:7" ht="30.75" customHeight="1">
      <c r="A56" s="50">
        <v>3</v>
      </c>
      <c r="B56" s="51" t="s">
        <v>75</v>
      </c>
      <c r="C56" s="51"/>
      <c r="D56" s="51"/>
      <c r="E56" s="51"/>
      <c r="F56" s="52">
        <f>5324.84/1000</f>
        <v>5.32484</v>
      </c>
      <c r="G56" s="53">
        <f>F56/1.2</f>
        <v>4.437366666666667</v>
      </c>
    </row>
    <row r="57" spans="1:7" ht="57.75" customHeight="1">
      <c r="A57" s="50">
        <v>4</v>
      </c>
      <c r="B57" s="51" t="s">
        <v>76</v>
      </c>
      <c r="C57" s="51"/>
      <c r="D57" s="51"/>
      <c r="E57" s="51"/>
      <c r="F57" s="52">
        <f>(22218.88+51544.04)/1000</f>
        <v>73.76292</v>
      </c>
      <c r="G57" s="53">
        <f>F57/1.2</f>
        <v>61.4691</v>
      </c>
    </row>
    <row r="58" spans="1:7" ht="52.5" customHeight="1">
      <c r="A58" s="50">
        <v>5</v>
      </c>
      <c r="B58" s="51" t="s">
        <v>77</v>
      </c>
      <c r="C58" s="51"/>
      <c r="D58" s="51"/>
      <c r="E58" s="51"/>
      <c r="F58" s="52">
        <f>7501.8/1000</f>
        <v>7.5018</v>
      </c>
      <c r="G58" s="53">
        <f>F58/1.2</f>
        <v>6.2515</v>
      </c>
    </row>
    <row r="59" spans="1:7" ht="34.5" customHeight="1">
      <c r="A59" s="50">
        <v>6</v>
      </c>
      <c r="B59" s="51" t="s">
        <v>78</v>
      </c>
      <c r="C59" s="51"/>
      <c r="D59" s="51"/>
      <c r="E59" s="51"/>
      <c r="F59" s="52">
        <f>15000/1000</f>
        <v>15</v>
      </c>
      <c r="G59" s="53">
        <f>F59/1.2</f>
        <v>12.5</v>
      </c>
    </row>
    <row r="60" spans="1:7" ht="27" customHeight="1">
      <c r="A60" s="50">
        <v>7</v>
      </c>
      <c r="B60" s="51" t="s">
        <v>79</v>
      </c>
      <c r="C60" s="51"/>
      <c r="D60" s="51"/>
      <c r="E60" s="51"/>
      <c r="F60" s="52">
        <f>27720/1000</f>
        <v>27.72</v>
      </c>
      <c r="G60" s="53">
        <f>F60/1.2</f>
        <v>23.1</v>
      </c>
    </row>
    <row r="61" spans="1:7" ht="21" customHeight="1">
      <c r="A61" s="50">
        <v>8</v>
      </c>
      <c r="B61" s="51" t="s">
        <v>80</v>
      </c>
      <c r="C61" s="51"/>
      <c r="D61" s="51"/>
      <c r="E61" s="51"/>
      <c r="F61" s="52">
        <f>(101655+70876)/1000</f>
        <v>172.531</v>
      </c>
      <c r="G61" s="53">
        <f>F61/1.2</f>
        <v>143.77583333333334</v>
      </c>
    </row>
    <row r="62" spans="1:7" ht="21.75" customHeight="1">
      <c r="A62" s="50">
        <v>9</v>
      </c>
      <c r="B62" s="51" t="s">
        <v>81</v>
      </c>
      <c r="C62" s="51"/>
      <c r="D62" s="51"/>
      <c r="E62" s="51"/>
      <c r="F62" s="52">
        <f>29370/1000</f>
        <v>29.37</v>
      </c>
      <c r="G62" s="53">
        <f>F62/1.2</f>
        <v>24.475</v>
      </c>
    </row>
    <row r="63" spans="1:7" ht="12.75" customHeight="1">
      <c r="A63" s="50"/>
      <c r="B63" s="51"/>
      <c r="C63" s="51"/>
      <c r="D63" s="51"/>
      <c r="E63" s="51"/>
      <c r="F63" s="52"/>
      <c r="G63" s="53"/>
    </row>
    <row r="64" spans="1:7" ht="12.75">
      <c r="A64" s="61" t="s">
        <v>82</v>
      </c>
      <c r="B64" s="61"/>
      <c r="C64" s="61"/>
      <c r="D64" s="61"/>
      <c r="E64" s="61"/>
      <c r="F64" s="62"/>
      <c r="G64" s="63">
        <f>SUM(G54:G63)</f>
        <v>766.9898000000001</v>
      </c>
    </row>
    <row r="65" spans="1:7" ht="12.75">
      <c r="A65" s="64" t="s">
        <v>83</v>
      </c>
      <c r="B65" s="64"/>
      <c r="C65" s="64"/>
      <c r="D65" s="64"/>
      <c r="E65" s="64"/>
      <c r="F65" s="65"/>
      <c r="G65" s="65">
        <f>G64+G52+G29</f>
        <v>1795.3864</v>
      </c>
    </row>
    <row r="66" spans="2:5" ht="12.75">
      <c r="B66" s="66"/>
      <c r="C66" s="66"/>
      <c r="D66" s="66"/>
      <c r="E66" s="66"/>
    </row>
    <row r="67" spans="1:6" ht="12.75">
      <c r="A67" s="67" t="s">
        <v>84</v>
      </c>
      <c r="B67" s="67"/>
      <c r="C67" s="67"/>
      <c r="D67" s="68" t="s">
        <v>85</v>
      </c>
      <c r="E67" s="68"/>
      <c r="F67" s="68"/>
    </row>
    <row r="68" spans="1:6" ht="12.75" customHeight="1">
      <c r="A68" s="69" t="s">
        <v>86</v>
      </c>
      <c r="B68" s="69"/>
      <c r="C68" s="70" t="s">
        <v>87</v>
      </c>
      <c r="D68" s="69" t="s">
        <v>88</v>
      </c>
      <c r="E68" s="69"/>
      <c r="F68" s="69"/>
    </row>
    <row r="69" spans="1:6" ht="12.75">
      <c r="A69" s="67" t="s">
        <v>84</v>
      </c>
      <c r="B69" s="67"/>
      <c r="C69" s="67"/>
      <c r="D69" s="68" t="s">
        <v>89</v>
      </c>
      <c r="E69" s="68"/>
      <c r="F69" s="68"/>
    </row>
    <row r="70" spans="1:6" ht="12.75" customHeight="1">
      <c r="A70" s="69" t="s">
        <v>90</v>
      </c>
      <c r="B70" s="69"/>
      <c r="C70" s="69"/>
      <c r="D70" s="69" t="s">
        <v>88</v>
      </c>
      <c r="E70" s="69"/>
      <c r="F70" s="69"/>
    </row>
    <row r="71" spans="1:6" ht="12.75">
      <c r="A71" s="67" t="s">
        <v>84</v>
      </c>
      <c r="B71" s="67"/>
      <c r="C71" s="67"/>
      <c r="D71" s="68" t="s">
        <v>91</v>
      </c>
      <c r="E71" s="68"/>
      <c r="F71" s="68"/>
    </row>
    <row r="72" spans="1:6" ht="12.75" customHeight="1">
      <c r="A72" s="69" t="s">
        <v>92</v>
      </c>
      <c r="B72" s="69"/>
      <c r="C72" s="69"/>
      <c r="D72" s="69" t="s">
        <v>88</v>
      </c>
      <c r="E72" s="69"/>
      <c r="F72" s="69"/>
    </row>
  </sheetData>
  <sheetProtection selectLockedCells="1" selectUnlockedCells="1"/>
  <mergeCells count="70">
    <mergeCell ref="A1:G1"/>
    <mergeCell ref="A2:G2"/>
    <mergeCell ref="A4:A6"/>
    <mergeCell ref="B4:B6"/>
    <mergeCell ref="C4:C6"/>
    <mergeCell ref="D4:F4"/>
    <mergeCell ref="G4:G6"/>
    <mergeCell ref="D5:D6"/>
    <mergeCell ref="E5:F5"/>
    <mergeCell ref="B8:F8"/>
    <mergeCell ref="B9:G9"/>
    <mergeCell ref="B10:G10"/>
    <mergeCell ref="A13:C13"/>
    <mergeCell ref="B14:G14"/>
    <mergeCell ref="A17:C17"/>
    <mergeCell ref="A18:C18"/>
    <mergeCell ref="A19:C19"/>
    <mergeCell ref="B20:F20"/>
    <mergeCell ref="B21:G21"/>
    <mergeCell ref="B22:G22"/>
    <mergeCell ref="A26:C26"/>
    <mergeCell ref="A27:C27"/>
    <mergeCell ref="A28:C28"/>
    <mergeCell ref="A29:C29"/>
    <mergeCell ref="A31:G31"/>
    <mergeCell ref="A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A52:E52"/>
    <mergeCell ref="A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A64:E64"/>
    <mergeCell ref="A65:E65"/>
    <mergeCell ref="A67:B67"/>
    <mergeCell ref="D67:F67"/>
    <mergeCell ref="A68:B68"/>
    <mergeCell ref="D68:F68"/>
    <mergeCell ref="A69:B69"/>
    <mergeCell ref="D69:F69"/>
    <mergeCell ref="A70:B70"/>
    <mergeCell ref="D70:F70"/>
    <mergeCell ref="A71:B71"/>
    <mergeCell ref="D71:F71"/>
    <mergeCell ref="A72:B72"/>
    <mergeCell ref="D72:F72"/>
  </mergeCells>
  <printOptions/>
  <pageMargins left="0.7875" right="0.325" top="0.4875" bottom="0.4222222222222222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6:IV2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25" top="0.4875" bottom="0.42222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6:IV2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25" top="0.4875" bottom="0.42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2019-02-14T07:48:56Z</cp:lastPrinted>
  <dcterms:created xsi:type="dcterms:W3CDTF">2009-04-16T09:32:48Z</dcterms:created>
  <dcterms:modified xsi:type="dcterms:W3CDTF">2019-04-03T11:06:12Z</dcterms:modified>
  <cp:category/>
  <cp:version/>
  <cp:contentType/>
  <cp:contentStatus/>
  <cp:revision>30</cp:revision>
</cp:coreProperties>
</file>