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<sst xmlns="http://schemas.openxmlformats.org/spreadsheetml/2006/main" count="153" uniqueCount="125">
  <si>
    <t>ЗВІТНІСТЬ</t>
  </si>
  <si>
    <t>Звіт щодо виконання інвестиційної програми КП "Чорноморськводоканал" за  2019 рік</t>
  </si>
  <si>
    <t>№ з/п</t>
  </si>
  <si>
    <t>Найменування заходів (пооб'єктно)</t>
  </si>
  <si>
    <t>Кількісний показник (одиниця виміру)</t>
  </si>
  <si>
    <t>План за джерелами фінансування, тис. грн.</t>
  </si>
  <si>
    <t>фактичне виконання тис. грн без ПДВ</t>
  </si>
  <si>
    <t>загальна сума (без ПДВ)</t>
  </si>
  <si>
    <t>В тому числі з урахуванням:</t>
  </si>
  <si>
    <t>аморти-   заційні відраху-   вання 2017р</t>
  </si>
  <si>
    <t>виробничі інвестиції з прибутку</t>
  </si>
  <si>
    <t>І</t>
  </si>
  <si>
    <t>ВОДОПОСТАЧАННЯ</t>
  </si>
  <si>
    <t>1.2</t>
  </si>
  <si>
    <t xml:space="preserve">Інші заходи (не звільняється від оподаткування), з них:   </t>
  </si>
  <si>
    <t>1.2.1</t>
  </si>
  <si>
    <t>Заходи зі зниження питомих витрат, а також втрат ресурсів, з них:</t>
  </si>
  <si>
    <t>1.2.1.1</t>
  </si>
  <si>
    <t>Придбання засувки Д=600 мм з електроприводом для заміни на перетинці, яка з`єднує трубу 1200 мм та трубу 700 мм</t>
  </si>
  <si>
    <t>1 шт</t>
  </si>
  <si>
    <t>1.2.1.2</t>
  </si>
  <si>
    <t>Придбання засувки Д=400 мм для заміни на розі вул. Парусна та пр-т Миру</t>
  </si>
  <si>
    <t>1.2.1.3</t>
  </si>
  <si>
    <t>Придбання засувки Д=300 мм для заміни на розі вул. Парусна та вул. Паркова</t>
  </si>
  <si>
    <t>1.2.1.4</t>
  </si>
  <si>
    <t>Реконструкція насосної станції за  адресою: м. Чорноморськ, вул. 1 Травня, 18-В</t>
  </si>
  <si>
    <t>1 насосна</t>
  </si>
  <si>
    <t>Усього за підпунктом 1.2.1</t>
  </si>
  <si>
    <t>1.2.4</t>
  </si>
  <si>
    <t>Заходи щодо підвищення якості послуг з централізованого водопостачання,  з них:</t>
  </si>
  <si>
    <t>1.2.4.1</t>
  </si>
  <si>
    <t>Придбання системи автоматичного контролю якості питної води по діоксиду хлору kuntz</t>
  </si>
  <si>
    <t>1.2.4.2</t>
  </si>
  <si>
    <t xml:space="preserve">Придбання додаткового консольного насосу NL80 / 315-15-4-12 на НС РЧВ 10000 м3 за адресою Одеська обл., Овідіопольський р-н, с. Молодіжне, вул. Санжійська дорога, 3Б </t>
  </si>
  <si>
    <t>Усього за підпунктом 1.2.4</t>
  </si>
  <si>
    <t>1.2.8</t>
  </si>
  <si>
    <t>Інші заходи</t>
  </si>
  <si>
    <t>1.2.8.1</t>
  </si>
  <si>
    <t>Придбання гідравлічної маслостанції Validus в комплекті з інструментом який до неї підключається: відбійні молотки легкі — 2 шт; дискова пилка — 1 шт; гідравлічна погружна помпа — 1 шт</t>
  </si>
  <si>
    <t>1 к-т</t>
  </si>
  <si>
    <t>1.2.8.2</t>
  </si>
  <si>
    <t>Придбання будівлі побутового корпусу на вул. Транспортна,13  в м. Чорноморську</t>
  </si>
  <si>
    <t>1 будівля</t>
  </si>
  <si>
    <t>1.2.8.3</t>
  </si>
  <si>
    <t>Придбання комплекту обладнання з пошуку трас: трубопроводів із металевих труб, кабельних ліній</t>
  </si>
  <si>
    <t>1.2.8.4</t>
  </si>
  <si>
    <t>Улаштування евакуаційної драбини будівлі КП «Чорноморськводоканал» за адресою пр-т Миру, 41а</t>
  </si>
  <si>
    <t>1.2.8.5</t>
  </si>
  <si>
    <t>Реконструкція водопроводу з заміною труб по вул. Корабельна</t>
  </si>
  <si>
    <t>1 проект</t>
  </si>
  <si>
    <t>1.2.8.6</t>
  </si>
  <si>
    <t>Реконструкція напірного водопроводу від ПНС по вул.Олександрійська, 20-Б до вул. Олександрійської, 16</t>
  </si>
  <si>
    <t>1.2.8.7</t>
  </si>
  <si>
    <t>Реконструкція перетинки №6  Д 500 мм між водогонами Д 1000мм и 700мм з улаштуванням 1 засувки Д 500 мм и заміною засувки Д 1000 мм</t>
  </si>
  <si>
    <t>1.2.8.8</t>
  </si>
  <si>
    <t>Реконструкція водопроводу за адресою: Одеська обл.,м. Чорноморськ, смт. Олександрівка, вул. Успішна</t>
  </si>
  <si>
    <t>1.2.8.9</t>
  </si>
  <si>
    <t>Реконструкція водопроводу за адресою: Одеська обл.,м. Чорноморськ, смт. Олександрівка, вул. Горбунова</t>
  </si>
  <si>
    <t>1.2.8.10</t>
  </si>
  <si>
    <t>Реконструкція водопроводу за адресою: Одеська обл.,м. Чорноморськ, смт. Олександрівка, вул. Горіхова</t>
  </si>
  <si>
    <t>1.2.8.11</t>
  </si>
  <si>
    <t>Вибір джерела постачання питної води для м. Чорноморська. Перехід на власне джерело водопостачання</t>
  </si>
  <si>
    <t>Усього за підпунктом 1.2.8</t>
  </si>
  <si>
    <t>Усього за пунктом 1.2</t>
  </si>
  <si>
    <t>Усього за розділом І</t>
  </si>
  <si>
    <t>ІІ</t>
  </si>
  <si>
    <t>ВОДОВІДВЕДЕННЯ</t>
  </si>
  <si>
    <t>2.2</t>
  </si>
  <si>
    <t xml:space="preserve"> Інші заходи (не  звільняється від оподаткування), з урахуванням :</t>
  </si>
  <si>
    <t>2.2.5</t>
  </si>
  <si>
    <t>Заходи щодо підвищення екологічної безпеки та охорони навколишнього середовища, з них:</t>
  </si>
  <si>
    <t>2.2.5.1</t>
  </si>
  <si>
    <t>Реконструкція будівлі приймальної камери решіток-дробарок на КОС м.Чорноморська (в тому числі проектні роботи)</t>
  </si>
  <si>
    <t>1шт</t>
  </si>
  <si>
    <t>2.2.5.2</t>
  </si>
  <si>
    <r>
      <t>Будівництво ПЛ-10 кВ «Маяк» для електропостачання КОС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(в тому числі проектні роботи)</t>
    </r>
  </si>
  <si>
    <t>Усього за підпунктом 2.2.5</t>
  </si>
  <si>
    <t>2.2.6</t>
  </si>
  <si>
    <t>2.2.6.1</t>
  </si>
  <si>
    <t>Придбання дизельгенератору 320 кВт на КОС</t>
  </si>
  <si>
    <t>2.2.6.2</t>
  </si>
  <si>
    <t>2.2.6.3</t>
  </si>
  <si>
    <t>Улаштування пожежної сигналізації будівлі КП «Чорноморськводоканал» за  адресою пр-т Миру, 41а</t>
  </si>
  <si>
    <t>2.2.6.4</t>
  </si>
  <si>
    <t>Капітальний ремонт колектору Д800мм в м Чорноморську</t>
  </si>
  <si>
    <t>2.2.6.5</t>
  </si>
  <si>
    <t>Технічне переоснащення системи опалення АБК КОС м Чорноморська з використанням теплових насосів (в тому числі проектні роботи)</t>
  </si>
  <si>
    <t>Усього за підпунктом 2.2.6</t>
  </si>
  <si>
    <t>Усього за пунктом 2.2</t>
  </si>
  <si>
    <t>Усього за розділом ІІ</t>
  </si>
  <si>
    <t>Усього за інвестиційною програмою</t>
  </si>
  <si>
    <t>Довідково: за кошти інвестиційної складової тарифу здійснювалися наступні заходи, які не входили до інвестиційної програми 2019 року</t>
  </si>
  <si>
    <t>Тис грн. з ПДВ</t>
  </si>
  <si>
    <t>Тис грн. без ПДВ</t>
  </si>
  <si>
    <t>Доплата за вакуумну машину (захід з інвестпрограми 2018 року)</t>
  </si>
  <si>
    <t>Підключення камери на водопроводі в с.Б.Балка (130ПК) до диспетчерізації</t>
  </si>
  <si>
    <t>Стандартне приєднання до електричних мереж станції діоксиду хлору по вул. Перемоги, 17Н, м. Чорноморськ</t>
  </si>
  <si>
    <t>Робочий проект ”Кап.ремонт трубопроводів Ду700 та Ду600 мм в районі вул. Перемоги, 17Н, м. Чорноморськ</t>
  </si>
  <si>
    <t>Організація каналу звязку на РЧВ 10000 м3 за адресою: вул. Санжійська дорога, 3Б, с. Молодіжне, Овідіопольського р-ну</t>
  </si>
  <si>
    <t>Улаштування системи охоронної сигналізації в будівлі вузла обліку в с. Великий Дальник, вул. Маяцька, 21, Біляївського р-ну, Одеської обл.</t>
  </si>
  <si>
    <t>Усього по водопостачанню</t>
  </si>
  <si>
    <t>Авторський нагляд за будівництвом «Реконструкція складу хлора під цех механічного зневоднення осаду»</t>
  </si>
  <si>
    <t>«Санітарно-технічний тампонаж свердловини № 1 та буріння нової артезіанської свердловини за адресою, Одеська обл., Овідіопольский р-н, Дальницька сільрада, комплекс будівель і споруд № 2 (за межами населеного пункту)»</t>
  </si>
  <si>
    <t>Експертиза проекту «Технічне переоснащення донної аерації першої секції аеротенку на КОС”</t>
  </si>
  <si>
    <t>“Технічне переоснащення, заміна шиберних засувок на ГКНС в м.Чорноморськ по вул. Паркова,23”</t>
  </si>
  <si>
    <t>Придбання талі електричної на ГКНС</t>
  </si>
  <si>
    <t>Ідентифікація обєкту підвищенної небезпеки для кспертиза проекту «Технічне переоснащення донної аерації першої секції аеротенку на КОС”</t>
  </si>
  <si>
    <t>Прибання насосної станцї HIMulti50-24 на КОС</t>
  </si>
  <si>
    <t>Придбання мембранного насосу дозатору на КОС</t>
  </si>
  <si>
    <t>Придбання занурювальної мішалки на КОС</t>
  </si>
  <si>
    <t>Придбання засувки на КОС</t>
  </si>
  <si>
    <t>Експертиза проекту «Капітальний ремонт напірного колектору Д 250 мм, що проходить в р-ні вул. Перемоги, 17Н”</t>
  </si>
  <si>
    <t>Придбання баку розширювального на водопровідКОС</t>
  </si>
  <si>
    <t>Придбання електродвигуна АІР 250Мб на КОС</t>
  </si>
  <si>
    <t>Усього по водовідведенню</t>
  </si>
  <si>
    <t>УСЬГО ВИКОНАНО ЗА 2018 РІК (тис.грн без ПДВ)</t>
  </si>
  <si>
    <t>_____________________________</t>
  </si>
  <si>
    <t>В.Г. Бондаренко</t>
  </si>
  <si>
    <t>(підпис керівника (власника))</t>
  </si>
  <si>
    <t>М.П.</t>
  </si>
  <si>
    <t>(ініціали, прізвище)</t>
  </si>
  <si>
    <t>В. М. Левченко</t>
  </si>
  <si>
    <t xml:space="preserve">(підпис головного бухгалтера) </t>
  </si>
  <si>
    <t>Т. В. Скидан</t>
  </si>
  <si>
    <t xml:space="preserve">(підпис виконавця)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</si>
</sst>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\ #,##0.00&quot;р. &quot;;\-#,##0.00&quot;р. &quot;;&quot; -&quot;#&quot;р. &quot;;@\ "/>
    <numFmt numFmtId="167" formatCode="0.00"/>
    <numFmt numFmtId="168" formatCode="_-* #,##0.00&quot;р.&quot;_-;\-* #,##0.00&quot;р.&quot;_-;_-* \-??&quot;р.&quot;_-;_-@_-"/>
    <numFmt numFmtId="169" formatCode="#,##0.00"/>
  </numFmts>
  <fonts count="17">
    <font>
      <sz val="10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6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79">
    <xf numFmtId="164" fontId="0" fillId="0" borderId="0" xfId="0" applyAlignment="1">
      <alignment/>
    </xf>
    <xf numFmtId="165" fontId="2" fillId="0" borderId="0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6" fontId="5" fillId="0" borderId="1" xfId="17" applyFont="1" applyFill="1" applyBorder="1" applyAlignment="1" applyProtection="1">
      <alignment horizontal="center" vertical="center" wrapText="1"/>
      <protection/>
    </xf>
    <xf numFmtId="164" fontId="3" fillId="0" borderId="0" xfId="0" applyFont="1" applyFill="1" applyAlignment="1">
      <alignment/>
    </xf>
    <xf numFmtId="164" fontId="3" fillId="0" borderId="1" xfId="0" applyFont="1" applyFill="1" applyBorder="1" applyAlignment="1">
      <alignment horizontal="center"/>
    </xf>
    <xf numFmtId="164" fontId="3" fillId="0" borderId="1" xfId="20" applyFont="1" applyFill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Fill="1" applyBorder="1" applyAlignment="1">
      <alignment horizontal="center"/>
    </xf>
    <xf numFmtId="164" fontId="7" fillId="0" borderId="2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>
      <alignment horizontal="center" vertical="center"/>
    </xf>
    <xf numFmtId="164" fontId="9" fillId="0" borderId="3" xfId="0" applyFont="1" applyBorder="1" applyAlignment="1">
      <alignment wrapText="1"/>
    </xf>
    <xf numFmtId="164" fontId="10" fillId="0" borderId="3" xfId="0" applyFont="1" applyBorder="1" applyAlignment="1">
      <alignment horizontal="center" wrapText="1"/>
    </xf>
    <xf numFmtId="167" fontId="10" fillId="0" borderId="3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10" fillId="0" borderId="3" xfId="0" applyFont="1" applyBorder="1" applyAlignment="1">
      <alignment horizontal="center" wrapText="1"/>
    </xf>
    <xf numFmtId="167" fontId="10" fillId="0" borderId="3" xfId="0" applyNumberFormat="1" applyFont="1" applyFill="1" applyBorder="1" applyAlignment="1">
      <alignment horizontal="right"/>
    </xf>
    <xf numFmtId="164" fontId="9" fillId="0" borderId="0" xfId="0" applyFont="1" applyAlignment="1">
      <alignment wrapText="1"/>
    </xf>
    <xf numFmtId="167" fontId="11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/>
    </xf>
    <xf numFmtId="165" fontId="3" fillId="0" borderId="4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/>
    </xf>
    <xf numFmtId="164" fontId="10" fillId="0" borderId="1" xfId="0" applyFont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left" wrapText="1"/>
    </xf>
    <xf numFmtId="164" fontId="10" fillId="0" borderId="3" xfId="0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7" fontId="10" fillId="0" borderId="3" xfId="0" applyNumberFormat="1" applyFont="1" applyFill="1" applyBorder="1" applyAlignment="1">
      <alignment horizontal="right"/>
    </xf>
    <xf numFmtId="164" fontId="12" fillId="0" borderId="3" xfId="0" applyFont="1" applyFill="1" applyBorder="1" applyAlignment="1">
      <alignment wrapText="1"/>
    </xf>
    <xf numFmtId="167" fontId="3" fillId="2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center" vertical="center"/>
    </xf>
    <xf numFmtId="164" fontId="9" fillId="0" borderId="3" xfId="0" applyFont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right" vertical="center"/>
    </xf>
    <xf numFmtId="164" fontId="14" fillId="0" borderId="0" xfId="0" applyFont="1" applyFill="1" applyAlignment="1">
      <alignment/>
    </xf>
    <xf numFmtId="164" fontId="14" fillId="0" borderId="0" xfId="0" applyFont="1" applyAlignment="1">
      <alignment/>
    </xf>
    <xf numFmtId="164" fontId="14" fillId="0" borderId="0" xfId="0" applyFont="1" applyBorder="1" applyAlignment="1">
      <alignment wrapText="1"/>
    </xf>
    <xf numFmtId="164" fontId="4" fillId="4" borderId="3" xfId="0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 wrapText="1"/>
    </xf>
    <xf numFmtId="164" fontId="15" fillId="4" borderId="3" xfId="0" applyFont="1" applyFill="1" applyBorder="1" applyAlignment="1">
      <alignment horizontal="center" wrapText="1"/>
    </xf>
    <xf numFmtId="164" fontId="9" fillId="0" borderId="3" xfId="0" applyFont="1" applyBorder="1" applyAlignment="1">
      <alignment horizontal="center"/>
    </xf>
    <xf numFmtId="164" fontId="9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7" fontId="0" fillId="0" borderId="3" xfId="0" applyNumberFormat="1" applyFill="1" applyBorder="1" applyAlignment="1">
      <alignment vertical="center"/>
    </xf>
    <xf numFmtId="164" fontId="9" fillId="0" borderId="3" xfId="0" applyFont="1" applyBorder="1" applyAlignment="1">
      <alignment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7" fontId="9" fillId="4" borderId="3" xfId="0" applyNumberFormat="1" applyFont="1" applyFill="1" applyBorder="1" applyAlignment="1">
      <alignment horizontal="center" vertical="center" wrapText="1"/>
    </xf>
    <xf numFmtId="167" fontId="0" fillId="4" borderId="3" xfId="0" applyNumberFormat="1" applyFill="1" applyBorder="1" applyAlignment="1">
      <alignment vertical="center"/>
    </xf>
    <xf numFmtId="164" fontId="16" fillId="5" borderId="3" xfId="0" applyFont="1" applyFill="1" applyBorder="1" applyAlignment="1">
      <alignment horizontal="center"/>
    </xf>
    <xf numFmtId="167" fontId="10" fillId="5" borderId="3" xfId="0" applyNumberFormat="1" applyFont="1" applyFill="1" applyBorder="1" applyAlignment="1">
      <alignment horizontal="center" wrapText="1"/>
    </xf>
    <xf numFmtId="167" fontId="15" fillId="5" borderId="3" xfId="0" applyNumberFormat="1" applyFont="1" applyFill="1" applyBorder="1" applyAlignment="1">
      <alignment horizontal="center" wrapText="1"/>
    </xf>
    <xf numFmtId="164" fontId="9" fillId="0" borderId="3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9" fillId="0" borderId="3" xfId="0" applyFont="1" applyFill="1" applyBorder="1" applyAlignment="1">
      <alignment wrapText="1"/>
    </xf>
    <xf numFmtId="169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wrapText="1"/>
    </xf>
    <xf numFmtId="164" fontId="4" fillId="5" borderId="3" xfId="0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 vertical="center" wrapText="1"/>
    </xf>
    <xf numFmtId="167" fontId="0" fillId="5" borderId="3" xfId="0" applyNumberFormat="1" applyFill="1" applyBorder="1" applyAlignment="1">
      <alignment vertical="center"/>
    </xf>
    <xf numFmtId="164" fontId="14" fillId="6" borderId="3" xfId="0" applyFont="1" applyFill="1" applyBorder="1" applyAlignment="1">
      <alignment/>
    </xf>
    <xf numFmtId="167" fontId="14" fillId="6" borderId="3" xfId="0" applyNumberFormat="1" applyFont="1" applyFill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au?iue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="97" zoomScaleNormal="97" workbookViewId="0" topLeftCell="A61">
      <selection activeCell="B60" sqref="B60"/>
    </sheetView>
  </sheetViews>
  <sheetFormatPr defaultColWidth="12.57421875" defaultRowHeight="12.75"/>
  <cols>
    <col min="1" max="1" width="8.421875" style="0" customWidth="1"/>
    <col min="2" max="2" width="26.28125" style="0" customWidth="1"/>
    <col min="3" max="16384" width="11.57421875" style="0" customWidth="1"/>
  </cols>
  <sheetData>
    <row r="1" spans="1:7" ht="12.75" customHeight="1">
      <c r="A1" s="1" t="s">
        <v>0</v>
      </c>
      <c r="B1" s="1"/>
      <c r="C1" s="1"/>
      <c r="D1" s="1"/>
      <c r="E1" s="1"/>
      <c r="F1" s="1"/>
      <c r="G1" s="1"/>
    </row>
    <row r="2" spans="1:7" ht="45" customHeight="1">
      <c r="A2" s="1" t="s">
        <v>1</v>
      </c>
      <c r="B2" s="1"/>
      <c r="C2" s="1"/>
      <c r="D2" s="1"/>
      <c r="E2" s="1"/>
      <c r="F2" s="1"/>
      <c r="G2" s="1"/>
    </row>
    <row r="4" spans="1:256" s="6" customFormat="1" ht="28.5" customHeight="1">
      <c r="A4" s="2" t="s">
        <v>2</v>
      </c>
      <c r="B4" s="3" t="s">
        <v>3</v>
      </c>
      <c r="C4" s="3" t="s">
        <v>4</v>
      </c>
      <c r="D4" s="4" t="s">
        <v>5</v>
      </c>
      <c r="E4" s="4"/>
      <c r="F4" s="4"/>
      <c r="G4" s="5" t="s">
        <v>6</v>
      </c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" customFormat="1" ht="12.75" customHeight="1">
      <c r="A5" s="2"/>
      <c r="B5" s="3"/>
      <c r="C5" s="3"/>
      <c r="D5" s="3" t="s">
        <v>7</v>
      </c>
      <c r="E5" s="7" t="s">
        <v>8</v>
      </c>
      <c r="F5" s="7"/>
      <c r="G5" s="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2.75">
      <c r="A6" s="2"/>
      <c r="B6" s="3"/>
      <c r="C6" s="3"/>
      <c r="D6" s="3"/>
      <c r="E6" s="8" t="s">
        <v>9</v>
      </c>
      <c r="F6" s="8" t="s">
        <v>10</v>
      </c>
      <c r="G6" s="5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7" s="11" customFormat="1" ht="12.75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56" s="6" customFormat="1" ht="12.75">
      <c r="A8" s="12" t="s">
        <v>11</v>
      </c>
      <c r="B8" s="13" t="s">
        <v>12</v>
      </c>
      <c r="C8" s="13"/>
      <c r="D8" s="13"/>
      <c r="E8" s="13"/>
      <c r="F8" s="13"/>
      <c r="G8" s="14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" customFormat="1" ht="12.75" customHeight="1">
      <c r="A9" s="15" t="s">
        <v>13</v>
      </c>
      <c r="B9" s="16" t="s">
        <v>14</v>
      </c>
      <c r="C9" s="16"/>
      <c r="D9" s="16"/>
      <c r="E9" s="16"/>
      <c r="F9" s="16"/>
      <c r="G9" s="16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6" customFormat="1" ht="12.75" customHeight="1">
      <c r="A10" s="15" t="s">
        <v>15</v>
      </c>
      <c r="B10" s="17" t="s">
        <v>16</v>
      </c>
      <c r="C10" s="17"/>
      <c r="D10" s="17"/>
      <c r="E10" s="17"/>
      <c r="F10" s="17"/>
      <c r="G10" s="17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2.75">
      <c r="A11" s="18" t="s">
        <v>17</v>
      </c>
      <c r="B11" s="19" t="s">
        <v>18</v>
      </c>
      <c r="C11" s="20" t="s">
        <v>19</v>
      </c>
      <c r="D11" s="21">
        <v>290.842</v>
      </c>
      <c r="E11" s="21">
        <f>D11</f>
        <v>290.842</v>
      </c>
      <c r="F11" s="21"/>
      <c r="G11" s="21">
        <f>266.67+22.7</f>
        <v>289.37</v>
      </c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" customFormat="1" ht="12.75">
      <c r="A12" s="18" t="s">
        <v>20</v>
      </c>
      <c r="B12" s="19" t="s">
        <v>21</v>
      </c>
      <c r="C12" s="20" t="s">
        <v>19</v>
      </c>
      <c r="D12" s="21">
        <v>88.767</v>
      </c>
      <c r="E12" s="21">
        <f>D12</f>
        <v>88.767</v>
      </c>
      <c r="F12" s="21"/>
      <c r="G12" s="21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6" customFormat="1" ht="12.75">
      <c r="A13" s="18" t="s">
        <v>22</v>
      </c>
      <c r="B13" s="19" t="s">
        <v>23</v>
      </c>
      <c r="C13" s="20" t="s">
        <v>19</v>
      </c>
      <c r="D13" s="21">
        <v>28.919</v>
      </c>
      <c r="E13" s="21">
        <f>D13</f>
        <v>28.919</v>
      </c>
      <c r="F13" s="21"/>
      <c r="G13" s="21">
        <v>36.7</v>
      </c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12.75">
      <c r="A14" s="18" t="s">
        <v>24</v>
      </c>
      <c r="B14" s="19" t="s">
        <v>25</v>
      </c>
      <c r="C14" s="20" t="s">
        <v>26</v>
      </c>
      <c r="D14" s="21">
        <v>715.083</v>
      </c>
      <c r="E14" s="21">
        <f>D14</f>
        <v>715.083</v>
      </c>
      <c r="F14" s="21"/>
      <c r="G14" s="21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6" customFormat="1" ht="12.75">
      <c r="A15" s="22" t="s">
        <v>27</v>
      </c>
      <c r="B15" s="22"/>
      <c r="C15" s="22"/>
      <c r="D15" s="23">
        <f>SUM(D11:D14)</f>
        <v>1123.6109999999999</v>
      </c>
      <c r="E15" s="23">
        <f>SUM(E11:E14)</f>
        <v>1123.6109999999999</v>
      </c>
      <c r="F15" s="23">
        <f>SUM(F11:F14)</f>
        <v>0</v>
      </c>
      <c r="G15" s="23">
        <f>SUM(G11:G14)</f>
        <v>326.07</v>
      </c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2.75">
      <c r="A16" s="15" t="s">
        <v>28</v>
      </c>
      <c r="B16" s="24" t="s">
        <v>29</v>
      </c>
      <c r="C16" s="24"/>
      <c r="D16" s="24"/>
      <c r="E16" s="24"/>
      <c r="F16" s="24"/>
      <c r="G16" s="24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2.75">
      <c r="A17" s="25" t="s">
        <v>30</v>
      </c>
      <c r="B17" s="19" t="s">
        <v>31</v>
      </c>
      <c r="C17" s="26" t="s">
        <v>19</v>
      </c>
      <c r="D17" s="27">
        <v>108.333</v>
      </c>
      <c r="E17" s="27">
        <f>D17</f>
        <v>108.333</v>
      </c>
      <c r="F17" s="27"/>
      <c r="G17" s="27">
        <v>109.074</v>
      </c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2.75">
      <c r="A18" s="25" t="s">
        <v>32</v>
      </c>
      <c r="B18" s="28" t="s">
        <v>33</v>
      </c>
      <c r="C18" s="26" t="s">
        <v>19</v>
      </c>
      <c r="D18" s="27">
        <v>152.148</v>
      </c>
      <c r="E18" s="27">
        <f>D18</f>
        <v>152.148</v>
      </c>
      <c r="F18" s="27"/>
      <c r="G18" s="27">
        <v>154.6</v>
      </c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7" s="30" customFormat="1" ht="12.75">
      <c r="A19" s="13" t="s">
        <v>34</v>
      </c>
      <c r="B19" s="13"/>
      <c r="C19" s="13"/>
      <c r="D19" s="29">
        <f>SUM(D17:D18)</f>
        <v>260.481</v>
      </c>
      <c r="E19" s="29">
        <f>SUM(E17:E18)</f>
        <v>260.481</v>
      </c>
      <c r="F19" s="29">
        <f>SUM(F17:F18)</f>
        <v>0</v>
      </c>
      <c r="G19" s="29">
        <f>SUM(G17:G18)</f>
        <v>263.674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56" s="6" customFormat="1" ht="12.75">
      <c r="A20" s="15" t="s">
        <v>35</v>
      </c>
      <c r="B20" s="24" t="s">
        <v>36</v>
      </c>
      <c r="C20" s="24"/>
      <c r="D20" s="24"/>
      <c r="E20" s="24"/>
      <c r="F20" s="24"/>
      <c r="G20" s="24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6" customFormat="1" ht="12.75">
      <c r="A21" s="31" t="s">
        <v>37</v>
      </c>
      <c r="B21" s="19" t="s">
        <v>38</v>
      </c>
      <c r="C21" s="20" t="s">
        <v>39</v>
      </c>
      <c r="D21" s="21">
        <v>286.878</v>
      </c>
      <c r="E21" s="21">
        <f>D21</f>
        <v>286.878</v>
      </c>
      <c r="F21" s="21"/>
      <c r="G21" s="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6" customFormat="1" ht="12.75">
      <c r="A22" s="31" t="s">
        <v>40</v>
      </c>
      <c r="B22" s="19" t="s">
        <v>41</v>
      </c>
      <c r="C22" s="20" t="s">
        <v>42</v>
      </c>
      <c r="D22" s="21">
        <v>1125</v>
      </c>
      <c r="E22" s="21">
        <f>D22</f>
        <v>1125</v>
      </c>
      <c r="F22" s="21"/>
      <c r="G22" s="21">
        <f>11.25+56.25+1068.75</f>
        <v>1136.25</v>
      </c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6" customFormat="1" ht="12.75">
      <c r="A23" s="31" t="s">
        <v>43</v>
      </c>
      <c r="B23" s="19" t="s">
        <v>44</v>
      </c>
      <c r="C23" s="20" t="s">
        <v>39</v>
      </c>
      <c r="D23" s="21">
        <v>229.167</v>
      </c>
      <c r="E23" s="21">
        <f>D23</f>
        <v>229.167</v>
      </c>
      <c r="F23" s="21"/>
      <c r="G23" s="21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6" customFormat="1" ht="12.75">
      <c r="A24" s="31" t="s">
        <v>45</v>
      </c>
      <c r="B24" s="19" t="s">
        <v>46</v>
      </c>
      <c r="C24" s="20" t="s">
        <v>19</v>
      </c>
      <c r="D24" s="21">
        <v>612.6</v>
      </c>
      <c r="E24" s="21">
        <f>D24</f>
        <v>612.6</v>
      </c>
      <c r="F24" s="21"/>
      <c r="G24" s="21">
        <f>22.87+2.7</f>
        <v>25.57</v>
      </c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6" customFormat="1" ht="12.75">
      <c r="A25" s="31" t="s">
        <v>47</v>
      </c>
      <c r="B25" s="19" t="s">
        <v>48</v>
      </c>
      <c r="C25" s="26" t="s">
        <v>49</v>
      </c>
      <c r="D25" s="27">
        <v>88.065</v>
      </c>
      <c r="E25" s="21">
        <f>D25</f>
        <v>88.065</v>
      </c>
      <c r="F25" s="21"/>
      <c r="G25" s="21">
        <v>26.42</v>
      </c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6" customFormat="1" ht="12.75">
      <c r="A26" s="31" t="s">
        <v>50</v>
      </c>
      <c r="B26" s="19" t="s">
        <v>51</v>
      </c>
      <c r="C26" s="26" t="s">
        <v>49</v>
      </c>
      <c r="D26" s="27">
        <v>48.825</v>
      </c>
      <c r="E26" s="21">
        <f>D26</f>
        <v>48.825</v>
      </c>
      <c r="F26" s="21"/>
      <c r="G26" s="21">
        <v>14.65</v>
      </c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6" customFormat="1" ht="12.75">
      <c r="A27" s="31" t="s">
        <v>52</v>
      </c>
      <c r="B27" s="19" t="s">
        <v>53</v>
      </c>
      <c r="C27" s="26" t="s">
        <v>49</v>
      </c>
      <c r="D27" s="27">
        <v>39.497</v>
      </c>
      <c r="E27" s="21">
        <f>D27</f>
        <v>39.497</v>
      </c>
      <c r="F27" s="21"/>
      <c r="G27" s="21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6" customFormat="1" ht="12.75">
      <c r="A28" s="31" t="s">
        <v>54</v>
      </c>
      <c r="B28" s="19" t="s">
        <v>55</v>
      </c>
      <c r="C28" s="26" t="s">
        <v>49</v>
      </c>
      <c r="D28" s="27">
        <v>82.283</v>
      </c>
      <c r="E28" s="21">
        <f>D28</f>
        <v>82.283</v>
      </c>
      <c r="F28" s="21"/>
      <c r="G28" s="21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6" customFormat="1" ht="12.75">
      <c r="A29" s="31" t="s">
        <v>56</v>
      </c>
      <c r="B29" s="19" t="s">
        <v>57</v>
      </c>
      <c r="C29" s="26" t="s">
        <v>49</v>
      </c>
      <c r="D29" s="27">
        <v>106.051</v>
      </c>
      <c r="E29" s="21">
        <f>D29</f>
        <v>106.051</v>
      </c>
      <c r="F29" s="21"/>
      <c r="G29" s="21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6" customFormat="1" ht="12.75">
      <c r="A30" s="31" t="s">
        <v>58</v>
      </c>
      <c r="B30" s="19" t="s">
        <v>59</v>
      </c>
      <c r="C30" s="26" t="s">
        <v>49</v>
      </c>
      <c r="D30" s="27">
        <v>71.507</v>
      </c>
      <c r="E30" s="21">
        <f>D30</f>
        <v>71.507</v>
      </c>
      <c r="F30" s="21"/>
      <c r="G30" s="21">
        <v>21.45</v>
      </c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6" customFormat="1" ht="12.75">
      <c r="A31" s="31" t="s">
        <v>60</v>
      </c>
      <c r="B31" s="19" t="s">
        <v>61</v>
      </c>
      <c r="C31" s="20" t="s">
        <v>49</v>
      </c>
      <c r="D31" s="21">
        <f>382.742</f>
        <v>382.742</v>
      </c>
      <c r="E31" s="21">
        <f>D31</f>
        <v>382.742</v>
      </c>
      <c r="F31" s="21"/>
      <c r="G31" s="21">
        <v>57.724</v>
      </c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7" s="30" customFormat="1" ht="12.75">
      <c r="A32" s="13" t="s">
        <v>62</v>
      </c>
      <c r="B32" s="13"/>
      <c r="C32" s="13"/>
      <c r="D32" s="29">
        <f>SUM(D21:D31)</f>
        <v>3072.615</v>
      </c>
      <c r="E32" s="29">
        <f>SUM(E21:E31)</f>
        <v>3072.615</v>
      </c>
      <c r="F32" s="29">
        <f>SUM(F21:F31)</f>
        <v>0</v>
      </c>
      <c r="G32" s="29">
        <f>SUM(G21:G31)</f>
        <v>1282.064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7" s="30" customFormat="1" ht="12.75">
      <c r="A33" s="13" t="s">
        <v>63</v>
      </c>
      <c r="B33" s="13"/>
      <c r="C33" s="13" t="e">
        <f>NA()</f>
        <v>#N/A</v>
      </c>
      <c r="D33" s="32">
        <f>D32+D19+D15</f>
        <v>4456.706999999999</v>
      </c>
      <c r="E33" s="32">
        <f>E32+E19+E15</f>
        <v>4456.706999999999</v>
      </c>
      <c r="F33" s="32">
        <f>F32+F19+F15</f>
        <v>0</v>
      </c>
      <c r="G33" s="32">
        <f>G32+G19+G15</f>
        <v>1871.808</v>
      </c>
    </row>
    <row r="34" spans="1:256" s="6" customFormat="1" ht="12.75">
      <c r="A34" s="13" t="s">
        <v>64</v>
      </c>
      <c r="B34" s="13" t="e">
        <f>NA()</f>
        <v>#N/A</v>
      </c>
      <c r="C34" s="13" t="e">
        <f>NA()</f>
        <v>#N/A</v>
      </c>
      <c r="D34" s="33">
        <f>D33</f>
        <v>4456.706999999999</v>
      </c>
      <c r="E34" s="33">
        <f>E33</f>
        <v>4456.706999999999</v>
      </c>
      <c r="F34" s="33">
        <f>F33</f>
        <v>0</v>
      </c>
      <c r="G34" s="33">
        <f>G33</f>
        <v>1871.808</v>
      </c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6" customFormat="1" ht="12.75">
      <c r="A35" s="22" t="s">
        <v>65</v>
      </c>
      <c r="B35" s="13" t="s">
        <v>66</v>
      </c>
      <c r="C35" s="13"/>
      <c r="D35" s="13"/>
      <c r="E35" s="13"/>
      <c r="F35" s="13"/>
      <c r="G35" s="34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6" customFormat="1" ht="12.75">
      <c r="A36" s="15" t="s">
        <v>67</v>
      </c>
      <c r="B36" s="13" t="s">
        <v>68</v>
      </c>
      <c r="C36" s="13"/>
      <c r="D36" s="13"/>
      <c r="E36" s="13"/>
      <c r="F36" s="13"/>
      <c r="G36" s="13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6" customFormat="1" ht="12.75">
      <c r="A37" s="15" t="s">
        <v>69</v>
      </c>
      <c r="B37" s="7" t="s">
        <v>70</v>
      </c>
      <c r="C37" s="7"/>
      <c r="D37" s="7"/>
      <c r="E37" s="7"/>
      <c r="F37" s="7"/>
      <c r="G37" s="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6" customFormat="1" ht="12.75">
      <c r="A38" s="15" t="s">
        <v>71</v>
      </c>
      <c r="B38" s="35" t="s">
        <v>72</v>
      </c>
      <c r="C38" s="36" t="s">
        <v>73</v>
      </c>
      <c r="D38" s="37">
        <v>458.333</v>
      </c>
      <c r="E38" s="27">
        <f>D38-F38</f>
        <v>458.333</v>
      </c>
      <c r="F38" s="38"/>
      <c r="G38" s="39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6" customFormat="1" ht="12.75">
      <c r="A39" s="15" t="s">
        <v>74</v>
      </c>
      <c r="B39" s="40" t="s">
        <v>75</v>
      </c>
      <c r="C39" s="36" t="s">
        <v>73</v>
      </c>
      <c r="D39" s="37">
        <v>1125</v>
      </c>
      <c r="E39" s="27">
        <f>D39-F39</f>
        <v>280.11</v>
      </c>
      <c r="F39" s="38">
        <v>844.89</v>
      </c>
      <c r="G39" s="39">
        <f>192.505+35</f>
        <v>227.505</v>
      </c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6" customFormat="1" ht="12.75">
      <c r="A40" s="13" t="s">
        <v>76</v>
      </c>
      <c r="B40" s="13"/>
      <c r="C40" s="13"/>
      <c r="D40" s="41">
        <f>SUM(D38:D39)</f>
        <v>1583.333</v>
      </c>
      <c r="E40" s="41">
        <f>SUM(E38:E39)</f>
        <v>738.443</v>
      </c>
      <c r="F40" s="41">
        <f>SUM(F38:F39)</f>
        <v>844.89</v>
      </c>
      <c r="G40" s="41">
        <f>SUM(G38:G39)</f>
        <v>227.505</v>
      </c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6" customFormat="1" ht="12.75">
      <c r="A41" s="15" t="s">
        <v>77</v>
      </c>
      <c r="B41" s="24" t="s">
        <v>36</v>
      </c>
      <c r="C41" s="24"/>
      <c r="D41" s="24"/>
      <c r="E41" s="24"/>
      <c r="F41" s="24"/>
      <c r="G41" s="24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6" customFormat="1" ht="12.75">
      <c r="A42" s="15" t="s">
        <v>78</v>
      </c>
      <c r="B42" s="35" t="s">
        <v>79</v>
      </c>
      <c r="C42" s="7" t="s">
        <v>73</v>
      </c>
      <c r="D42" s="42">
        <v>963.177</v>
      </c>
      <c r="E42" s="27">
        <f>D42</f>
        <v>963.177</v>
      </c>
      <c r="F42" s="43"/>
      <c r="G42" s="43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6" customFormat="1" ht="12.75">
      <c r="A43" s="15" t="s">
        <v>80</v>
      </c>
      <c r="B43" s="19" t="s">
        <v>46</v>
      </c>
      <c r="C43" s="44" t="s">
        <v>19</v>
      </c>
      <c r="D43" s="42">
        <v>50</v>
      </c>
      <c r="E43" s="27">
        <f>D43</f>
        <v>50</v>
      </c>
      <c r="F43" s="43"/>
      <c r="G43" s="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6" customFormat="1" ht="12.75">
      <c r="A44" s="15" t="s">
        <v>81</v>
      </c>
      <c r="B44" s="19" t="s">
        <v>82</v>
      </c>
      <c r="C44" s="44" t="s">
        <v>19</v>
      </c>
      <c r="D44" s="42">
        <v>200</v>
      </c>
      <c r="E44" s="27">
        <f>D44</f>
        <v>200</v>
      </c>
      <c r="F44" s="43"/>
      <c r="G44" s="43">
        <v>124.872</v>
      </c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6" customFormat="1" ht="12.75">
      <c r="A45" s="15" t="s">
        <v>83</v>
      </c>
      <c r="B45" s="19" t="s">
        <v>84</v>
      </c>
      <c r="C45" s="44" t="s">
        <v>49</v>
      </c>
      <c r="D45" s="42">
        <v>303.67</v>
      </c>
      <c r="E45" s="27">
        <f>D45</f>
        <v>303.67</v>
      </c>
      <c r="F45" s="43"/>
      <c r="G45" s="43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6" customFormat="1" ht="12.75">
      <c r="A46" s="15" t="s">
        <v>85</v>
      </c>
      <c r="B46" s="19" t="s">
        <v>86</v>
      </c>
      <c r="C46" s="44" t="s">
        <v>19</v>
      </c>
      <c r="D46" s="42">
        <v>941</v>
      </c>
      <c r="E46" s="27">
        <f>D46</f>
        <v>941</v>
      </c>
      <c r="F46" s="43"/>
      <c r="G46" s="43">
        <v>15.034</v>
      </c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6" customFormat="1" ht="12.75">
      <c r="A47" s="13" t="s">
        <v>87</v>
      </c>
      <c r="B47" s="13"/>
      <c r="C47" s="13"/>
      <c r="D47" s="41">
        <f>SUM(D42:D46)</f>
        <v>2457.847</v>
      </c>
      <c r="E47" s="41">
        <f>SUM(E42:E46)</f>
        <v>2457.847</v>
      </c>
      <c r="F47" s="41">
        <f>SUM(F42:F46)</f>
        <v>0</v>
      </c>
      <c r="G47" s="41">
        <f>SUM(G42:G46)</f>
        <v>139.906</v>
      </c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6" customFormat="1" ht="12.75">
      <c r="A48" s="13" t="s">
        <v>88</v>
      </c>
      <c r="B48" s="13"/>
      <c r="C48" s="13"/>
      <c r="D48" s="32">
        <f>D40+D47</f>
        <v>4041.1800000000003</v>
      </c>
      <c r="E48" s="32">
        <f>E40+E47</f>
        <v>3196.29</v>
      </c>
      <c r="F48" s="32">
        <f>F40+F47</f>
        <v>844.89</v>
      </c>
      <c r="G48" s="32">
        <f>G40+G47</f>
        <v>367.411</v>
      </c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6" customFormat="1" ht="12.75">
      <c r="A49" s="13" t="s">
        <v>89</v>
      </c>
      <c r="B49" s="13"/>
      <c r="C49" s="13"/>
      <c r="D49" s="33">
        <f>D48</f>
        <v>4041.1800000000003</v>
      </c>
      <c r="E49" s="33">
        <f>E48</f>
        <v>3196.29</v>
      </c>
      <c r="F49" s="33">
        <f>F48</f>
        <v>844.89</v>
      </c>
      <c r="G49" s="33">
        <f>G48</f>
        <v>367.411</v>
      </c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7" customFormat="1" ht="12.75">
      <c r="A50" s="45" t="s">
        <v>90</v>
      </c>
      <c r="B50" s="45"/>
      <c r="C50" s="45"/>
      <c r="D50" s="46">
        <f>D49+D34</f>
        <v>8497.886999999999</v>
      </c>
      <c r="E50" s="46">
        <f>E49+E34</f>
        <v>7652.996999999999</v>
      </c>
      <c r="F50" s="46">
        <f>F49+F34</f>
        <v>844.89</v>
      </c>
      <c r="G50" s="46">
        <f>G49+G34</f>
        <v>2239.219</v>
      </c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2" spans="1:7" ht="12.75" customHeight="1">
      <c r="A52" s="49" t="s">
        <v>91</v>
      </c>
      <c r="B52" s="49"/>
      <c r="C52" s="49"/>
      <c r="D52" s="49"/>
      <c r="E52" s="49"/>
      <c r="F52" s="49"/>
      <c r="G52" s="49"/>
    </row>
    <row r="54" spans="1:7" ht="12.75">
      <c r="A54" s="50" t="s">
        <v>12</v>
      </c>
      <c r="B54" s="50"/>
      <c r="C54" s="50"/>
      <c r="D54" s="50"/>
      <c r="E54" s="50"/>
      <c r="F54" s="51" t="s">
        <v>92</v>
      </c>
      <c r="G54" s="52" t="s">
        <v>93</v>
      </c>
    </row>
    <row r="55" spans="1:7" ht="26.25" customHeight="1">
      <c r="A55" s="53">
        <v>1</v>
      </c>
      <c r="B55" s="54" t="s">
        <v>94</v>
      </c>
      <c r="C55" s="54"/>
      <c r="D55" s="54"/>
      <c r="E55" s="54"/>
      <c r="F55" s="55">
        <f>1224096/1000</f>
        <v>1224.096</v>
      </c>
      <c r="G55" s="56">
        <f>F55/1.2</f>
        <v>1020.08</v>
      </c>
    </row>
    <row r="56" spans="1:7" ht="30" customHeight="1">
      <c r="A56" s="53">
        <v>2</v>
      </c>
      <c r="B56" s="54" t="s">
        <v>95</v>
      </c>
      <c r="C56" s="54"/>
      <c r="D56" s="54"/>
      <c r="E56" s="54"/>
      <c r="F56" s="55">
        <f>52340/1000</f>
        <v>52.34</v>
      </c>
      <c r="G56" s="56">
        <f>F56/1.2</f>
        <v>43.616666666666674</v>
      </c>
    </row>
    <row r="57" spans="1:7" ht="35.25" customHeight="1">
      <c r="A57" s="53">
        <v>3</v>
      </c>
      <c r="B57" s="57" t="s">
        <v>96</v>
      </c>
      <c r="C57" s="57"/>
      <c r="D57" s="57"/>
      <c r="E57" s="57"/>
      <c r="F57" s="58">
        <f>19257.6/1000</f>
        <v>19.2576</v>
      </c>
      <c r="G57" s="56">
        <f>F57/1.2</f>
        <v>16.048000000000002</v>
      </c>
    </row>
    <row r="58" spans="1:7" ht="31.5" customHeight="1">
      <c r="A58" s="53">
        <v>4</v>
      </c>
      <c r="B58" s="57" t="s">
        <v>97</v>
      </c>
      <c r="C58" s="57"/>
      <c r="D58" s="57"/>
      <c r="E58" s="57"/>
      <c r="F58" s="58">
        <f>42121.85/1000</f>
        <v>42.12185</v>
      </c>
      <c r="G58" s="56">
        <f>F58/1.2</f>
        <v>35.10154166666667</v>
      </c>
    </row>
    <row r="59" spans="1:7" ht="32.25" customHeight="1">
      <c r="A59" s="53">
        <v>5</v>
      </c>
      <c r="B59" s="19" t="s">
        <v>98</v>
      </c>
      <c r="C59" s="19"/>
      <c r="D59" s="19"/>
      <c r="E59" s="19"/>
      <c r="F59" s="59">
        <f>30000/1000</f>
        <v>30</v>
      </c>
      <c r="G59" s="56">
        <f>F59/1.2</f>
        <v>25</v>
      </c>
    </row>
    <row r="60" spans="1:7" ht="50.25" customHeight="1">
      <c r="A60" s="53">
        <v>6</v>
      </c>
      <c r="B60" s="19" t="s">
        <v>99</v>
      </c>
      <c r="C60" s="19"/>
      <c r="D60" s="19"/>
      <c r="E60" s="19"/>
      <c r="F60" s="58">
        <f>21832/1000</f>
        <v>21.832</v>
      </c>
      <c r="G60" s="56">
        <f>F60/1.2</f>
        <v>18.193333333333335</v>
      </c>
    </row>
    <row r="61" spans="1:7" ht="12.75">
      <c r="A61" s="50" t="s">
        <v>100</v>
      </c>
      <c r="B61" s="50"/>
      <c r="C61" s="50"/>
      <c r="D61" s="50"/>
      <c r="E61" s="50"/>
      <c r="F61" s="60"/>
      <c r="G61" s="61">
        <f>SUM(G55:G60)</f>
        <v>1158.0395416666668</v>
      </c>
    </row>
    <row r="62" spans="1:7" ht="12.75">
      <c r="A62" s="62" t="s">
        <v>66</v>
      </c>
      <c r="B62" s="62"/>
      <c r="C62" s="62"/>
      <c r="D62" s="62"/>
      <c r="E62" s="62"/>
      <c r="F62" s="63" t="s">
        <v>92</v>
      </c>
      <c r="G62" s="64" t="s">
        <v>93</v>
      </c>
    </row>
    <row r="63" spans="1:7" s="66" customFormat="1" ht="34.5" customHeight="1">
      <c r="A63" s="65">
        <v>1</v>
      </c>
      <c r="B63" s="54" t="s">
        <v>101</v>
      </c>
      <c r="C63" s="54"/>
      <c r="D63" s="54"/>
      <c r="E63" s="54"/>
      <c r="F63" s="55">
        <f>(6500+19650)/1000</f>
        <v>26.15</v>
      </c>
      <c r="G63" s="56">
        <f>F63</f>
        <v>26.15</v>
      </c>
    </row>
    <row r="64" spans="1:7" s="66" customFormat="1" ht="56.25" customHeight="1">
      <c r="A64" s="65">
        <v>2</v>
      </c>
      <c r="B64" s="54" t="s">
        <v>102</v>
      </c>
      <c r="C64" s="54"/>
      <c r="D64" s="54"/>
      <c r="E64" s="54"/>
      <c r="F64" s="55">
        <v>370.53</v>
      </c>
      <c r="G64" s="56">
        <f>F64/1.2</f>
        <v>308.775</v>
      </c>
    </row>
    <row r="65" spans="1:7" s="66" customFormat="1" ht="34.5" customHeight="1">
      <c r="A65" s="65">
        <v>3</v>
      </c>
      <c r="B65" s="54" t="s">
        <v>103</v>
      </c>
      <c r="C65" s="54"/>
      <c r="D65" s="54"/>
      <c r="E65" s="54"/>
      <c r="F65" s="55">
        <v>28.07</v>
      </c>
      <c r="G65" s="56">
        <f>F65/1.2</f>
        <v>23.39166666666667</v>
      </c>
    </row>
    <row r="66" spans="1:7" s="66" customFormat="1" ht="26.25" customHeight="1">
      <c r="A66" s="65">
        <v>4</v>
      </c>
      <c r="B66" s="54" t="s">
        <v>104</v>
      </c>
      <c r="C66" s="54"/>
      <c r="D66" s="54"/>
      <c r="E66" s="54"/>
      <c r="F66" s="55">
        <f>67.01+156.35</f>
        <v>223.36</v>
      </c>
      <c r="G66" s="56">
        <f>F66/1.2</f>
        <v>186.13333333333335</v>
      </c>
    </row>
    <row r="67" spans="1:7" s="66" customFormat="1" ht="21" customHeight="1">
      <c r="A67" s="65">
        <v>5</v>
      </c>
      <c r="B67" s="54" t="s">
        <v>105</v>
      </c>
      <c r="C67" s="54"/>
      <c r="D67" s="54"/>
      <c r="E67" s="54"/>
      <c r="F67" s="55">
        <v>37.98</v>
      </c>
      <c r="G67" s="56">
        <f>F67/1.2</f>
        <v>31.65</v>
      </c>
    </row>
    <row r="68" spans="1:7" s="66" customFormat="1" ht="42" customHeight="1">
      <c r="A68" s="65">
        <v>6</v>
      </c>
      <c r="B68" s="54" t="s">
        <v>106</v>
      </c>
      <c r="C68" s="54"/>
      <c r="D68" s="54"/>
      <c r="E68" s="54"/>
      <c r="F68" s="55">
        <v>7.2</v>
      </c>
      <c r="G68" s="56">
        <f>F68/1.2</f>
        <v>6</v>
      </c>
    </row>
    <row r="69" spans="1:7" s="66" customFormat="1" ht="25.5" customHeight="1">
      <c r="A69" s="65">
        <v>7</v>
      </c>
      <c r="B69" s="54" t="s">
        <v>107</v>
      </c>
      <c r="C69" s="54"/>
      <c r="D69" s="54"/>
      <c r="E69" s="54"/>
      <c r="F69" s="55">
        <v>17.964</v>
      </c>
      <c r="G69" s="56">
        <f>F69/1.2</f>
        <v>14.969999999999999</v>
      </c>
    </row>
    <row r="70" spans="1:7" s="66" customFormat="1" ht="26.25" customHeight="1">
      <c r="A70" s="65">
        <v>8</v>
      </c>
      <c r="B70" s="54" t="s">
        <v>108</v>
      </c>
      <c r="C70" s="54"/>
      <c r="D70" s="54"/>
      <c r="E70" s="54"/>
      <c r="F70" s="55">
        <v>45.097</v>
      </c>
      <c r="G70" s="56">
        <f>F70/1.2</f>
        <v>37.58083333333334</v>
      </c>
    </row>
    <row r="71" spans="1:7" s="66" customFormat="1" ht="24" customHeight="1">
      <c r="A71" s="65">
        <v>9</v>
      </c>
      <c r="B71" s="54" t="s">
        <v>109</v>
      </c>
      <c r="C71" s="54"/>
      <c r="D71" s="54"/>
      <c r="E71" s="54"/>
      <c r="F71" s="55">
        <v>180.32</v>
      </c>
      <c r="G71" s="56">
        <f>F71/1.2</f>
        <v>150.26666666666668</v>
      </c>
    </row>
    <row r="72" spans="1:7" s="66" customFormat="1" ht="24.75" customHeight="1">
      <c r="A72" s="65">
        <v>10</v>
      </c>
      <c r="B72" s="67" t="s">
        <v>110</v>
      </c>
      <c r="C72" s="67"/>
      <c r="D72" s="67"/>
      <c r="E72" s="67"/>
      <c r="F72" s="68">
        <v>30.687</v>
      </c>
      <c r="G72" s="56">
        <f>F72/1.2</f>
        <v>25.5725</v>
      </c>
    </row>
    <row r="73" spans="1:7" s="66" customFormat="1" ht="33.75" customHeight="1">
      <c r="A73" s="65">
        <v>11</v>
      </c>
      <c r="B73" s="54" t="s">
        <v>111</v>
      </c>
      <c r="C73" s="54"/>
      <c r="D73" s="54"/>
      <c r="E73" s="54"/>
      <c r="F73" s="55">
        <v>4.994</v>
      </c>
      <c r="G73" s="56">
        <f>F73/1.2</f>
        <v>4.161666666666667</v>
      </c>
    </row>
    <row r="74" spans="1:7" s="66" customFormat="1" ht="24" customHeight="1">
      <c r="A74" s="65">
        <v>12</v>
      </c>
      <c r="B74" s="67" t="s">
        <v>112</v>
      </c>
      <c r="C74" s="67"/>
      <c r="D74" s="67"/>
      <c r="E74" s="67"/>
      <c r="F74" s="68">
        <v>9.85</v>
      </c>
      <c r="G74" s="56">
        <f>F74/1.2</f>
        <v>8.208333333333334</v>
      </c>
    </row>
    <row r="75" spans="1:7" s="66" customFormat="1" ht="24.75" customHeight="1">
      <c r="A75" s="65">
        <v>13</v>
      </c>
      <c r="B75" s="69" t="s">
        <v>113</v>
      </c>
      <c r="C75" s="69"/>
      <c r="D75" s="69"/>
      <c r="E75" s="69"/>
      <c r="F75" s="59">
        <v>33.95</v>
      </c>
      <c r="G75" s="56">
        <f>F75/1.2</f>
        <v>28.29166666666667</v>
      </c>
    </row>
    <row r="76" spans="1:7" ht="12.75">
      <c r="A76" s="70" t="s">
        <v>114</v>
      </c>
      <c r="B76" s="70"/>
      <c r="C76" s="70"/>
      <c r="D76" s="70"/>
      <c r="E76" s="70"/>
      <c r="F76" s="71"/>
      <c r="G76" s="72">
        <f>SUM(G63:G75)</f>
        <v>851.1516666666665</v>
      </c>
    </row>
    <row r="77" spans="1:7" ht="12.75">
      <c r="A77" s="73" t="s">
        <v>115</v>
      </c>
      <c r="B77" s="73"/>
      <c r="C77" s="73"/>
      <c r="D77" s="73"/>
      <c r="E77" s="73"/>
      <c r="F77" s="74"/>
      <c r="G77" s="74">
        <f>G76+G61+G50</f>
        <v>4248.410208333333</v>
      </c>
    </row>
    <row r="78" spans="2:5" ht="12.75">
      <c r="B78" s="66"/>
      <c r="C78" s="66"/>
      <c r="D78" s="66"/>
      <c r="E78" s="66"/>
    </row>
    <row r="79" spans="1:6" ht="12.75">
      <c r="A79" s="75" t="s">
        <v>116</v>
      </c>
      <c r="B79" s="75"/>
      <c r="C79" s="75"/>
      <c r="D79" s="76" t="s">
        <v>117</v>
      </c>
      <c r="E79" s="76"/>
      <c r="F79" s="76"/>
    </row>
    <row r="80" spans="1:6" ht="12.75" customHeight="1">
      <c r="A80" s="77" t="s">
        <v>118</v>
      </c>
      <c r="B80" s="77"/>
      <c r="C80" s="78" t="s">
        <v>119</v>
      </c>
      <c r="D80" s="77" t="s">
        <v>120</v>
      </c>
      <c r="E80" s="77"/>
      <c r="F80" s="77"/>
    </row>
    <row r="81" spans="1:6" ht="12.75">
      <c r="A81" s="75" t="s">
        <v>116</v>
      </c>
      <c r="B81" s="75"/>
      <c r="C81" s="75"/>
      <c r="D81" s="76" t="s">
        <v>121</v>
      </c>
      <c r="E81" s="76"/>
      <c r="F81" s="76"/>
    </row>
    <row r="82" spans="1:6" ht="12.75" customHeight="1">
      <c r="A82" s="77" t="s">
        <v>122</v>
      </c>
      <c r="B82" s="77"/>
      <c r="C82" s="77"/>
      <c r="D82" s="77" t="s">
        <v>120</v>
      </c>
      <c r="E82" s="77"/>
      <c r="F82" s="77"/>
    </row>
    <row r="83" spans="1:6" ht="12.75">
      <c r="A83" s="75" t="s">
        <v>116</v>
      </c>
      <c r="B83" s="75"/>
      <c r="C83" s="75"/>
      <c r="D83" s="76" t="s">
        <v>123</v>
      </c>
      <c r="E83" s="76"/>
      <c r="F83" s="76"/>
    </row>
    <row r="84" spans="1:6" ht="12.75" customHeight="1">
      <c r="A84" s="77" t="s">
        <v>124</v>
      </c>
      <c r="B84" s="77"/>
      <c r="C84" s="77"/>
      <c r="D84" s="77" t="s">
        <v>120</v>
      </c>
      <c r="E84" s="77"/>
      <c r="F84" s="77"/>
    </row>
  </sheetData>
  <sheetProtection selectLockedCells="1" selectUnlockedCells="1"/>
  <mergeCells count="65">
    <mergeCell ref="A1:G1"/>
    <mergeCell ref="A2:G2"/>
    <mergeCell ref="A4:A6"/>
    <mergeCell ref="B4:B6"/>
    <mergeCell ref="C4:C6"/>
    <mergeCell ref="D4:F4"/>
    <mergeCell ref="G4:G6"/>
    <mergeCell ref="D5:D6"/>
    <mergeCell ref="E5:F5"/>
    <mergeCell ref="B8:F8"/>
    <mergeCell ref="B9:G9"/>
    <mergeCell ref="B10:G10"/>
    <mergeCell ref="A15:C15"/>
    <mergeCell ref="B16:G16"/>
    <mergeCell ref="A19:C19"/>
    <mergeCell ref="B20:G20"/>
    <mergeCell ref="A32:C32"/>
    <mergeCell ref="A33:C33"/>
    <mergeCell ref="A34:C34"/>
    <mergeCell ref="B35:F35"/>
    <mergeCell ref="B36:G36"/>
    <mergeCell ref="B37:G37"/>
    <mergeCell ref="A40:C40"/>
    <mergeCell ref="B41:G41"/>
    <mergeCell ref="A47:C47"/>
    <mergeCell ref="A48:C48"/>
    <mergeCell ref="A49:C49"/>
    <mergeCell ref="A50:C50"/>
    <mergeCell ref="A52:G52"/>
    <mergeCell ref="A54:E54"/>
    <mergeCell ref="B55:E55"/>
    <mergeCell ref="B56:E56"/>
    <mergeCell ref="B57:E57"/>
    <mergeCell ref="B58:E58"/>
    <mergeCell ref="B59:E59"/>
    <mergeCell ref="B60:E60"/>
    <mergeCell ref="A61:E61"/>
    <mergeCell ref="A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A76:E76"/>
    <mergeCell ref="A77:E77"/>
    <mergeCell ref="A79:B79"/>
    <mergeCell ref="D79:F79"/>
    <mergeCell ref="A80:B80"/>
    <mergeCell ref="D80:F80"/>
    <mergeCell ref="A81:B81"/>
    <mergeCell ref="D81:F81"/>
    <mergeCell ref="A82:B82"/>
    <mergeCell ref="D82:F82"/>
    <mergeCell ref="A83:B83"/>
    <mergeCell ref="D83:F83"/>
    <mergeCell ref="A84:B84"/>
    <mergeCell ref="D84:F84"/>
  </mergeCells>
  <printOptions/>
  <pageMargins left="0.7875" right="0.325" top="0.4875" bottom="0.4222222222222222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Юзер Юзерович</cp:lastModifiedBy>
  <cp:lastPrinted>2020-02-07T12:54:32Z</cp:lastPrinted>
  <dcterms:created xsi:type="dcterms:W3CDTF">2009-04-16T09:32:48Z</dcterms:created>
  <dcterms:modified xsi:type="dcterms:W3CDTF">2020-04-08T10:40:12Z</dcterms:modified>
  <cp:category/>
  <cp:version/>
  <cp:contentType/>
  <cp:contentStatus/>
  <cp:revision>36</cp:revision>
</cp:coreProperties>
</file>