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" sheetId="1" r:id="rId1"/>
  </sheets>
  <definedNames>
    <definedName name="Excel_BuiltIn_Print_Area_1">#REF!</definedName>
    <definedName name="Excel_BuiltIn_Print_Area_2">'3'!$A$1:$U$104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<sst xmlns="http://schemas.openxmlformats.org/spreadsheetml/2006/main" count="213" uniqueCount="190">
  <si>
    <t>Додаток 3                                                                                             до Інвестиційної програми КП “Чорноморськводоканал” погоджено Рішенням Виконкому ЧМР від_______ №_______</t>
  </si>
  <si>
    <t>ПОГОДЖЕНО</t>
  </si>
  <si>
    <t xml:space="preserve">ЗАТВЕРДЖЕНО                         </t>
  </si>
  <si>
    <r>
      <t xml:space="preserve">рішенням </t>
    </r>
    <r>
      <rPr>
        <b/>
        <sz val="11"/>
        <color indexed="8"/>
        <rFont val="Times New Roman"/>
        <family val="1"/>
      </rPr>
      <t>Виконавчого комітету Чорноморської</t>
    </r>
  </si>
  <si>
    <t xml:space="preserve"> Директор   КП «Чорноморськводоканал»</t>
  </si>
  <si>
    <t>міської ради Одеського району Одеської області</t>
  </si>
  <si>
    <t>(посадова особа ліцензіата)</t>
  </si>
  <si>
    <t xml:space="preserve">          (найменування органу місцевого самоврядування)</t>
  </si>
  <si>
    <r>
      <t>__________________</t>
    </r>
    <r>
      <rPr>
        <b/>
        <u val="single"/>
        <sz val="10.5"/>
        <rFont val="Times New Roman"/>
        <family val="1"/>
      </rPr>
      <t>Є.М.Ігнатовський</t>
    </r>
  </si>
  <si>
    <t>Від _______________2024  року № ________</t>
  </si>
  <si>
    <t>(підпис)</t>
  </si>
  <si>
    <t>(П.І.Б.)</t>
  </si>
  <si>
    <t>М.П.</t>
  </si>
  <si>
    <t>_____________________ 2024 року</t>
  </si>
  <si>
    <t>Фінансовий план використання коштів для  виконання  інвестиційної програми на 2024 рік</t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</si>
  <si>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</si>
  <si>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</si>
  <si>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</si>
  <si>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</si>
  <si>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</si>
  <si>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</si>
  <si>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</si>
  <si>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та прогнозний періоди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</si>
  <si>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</si>
  <si>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</si>
  <si>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</si>
  <si>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</si>
  <si>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</si>
  <si>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</si>
  <si>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</si>
  <si>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</si>
  <si>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</si>
  <si>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</si>
  <si>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</si>
  <si>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</si>
  <si>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виробничі інвестиції з прибутку</t>
  </si>
  <si>
    <t>позичкові кошти</t>
  </si>
  <si>
    <t>інші залучені кошти, з них:</t>
  </si>
  <si>
    <t>бюджетні кошти (не підлягають повернен-ню)</t>
  </si>
  <si>
    <t>підлягають поверненню</t>
  </si>
  <si>
    <t xml:space="preserve"> не підлягають поверненню </t>
  </si>
  <si>
    <t>Плано-ваний період + 1</t>
  </si>
  <si>
    <t>плано-ваний період + n*</t>
  </si>
  <si>
    <t>І</t>
  </si>
  <si>
    <t>ВОДОПОСТАЧАННЯ</t>
  </si>
  <si>
    <t>1.2</t>
  </si>
  <si>
    <t xml:space="preserve">Інші заходи з них:   </t>
  </si>
  <si>
    <t>1.2.1</t>
  </si>
  <si>
    <t>Заходи зі зниження питомих витрат, а також втрат ресурсів, з них:</t>
  </si>
  <si>
    <t>1.2.1.1</t>
  </si>
  <si>
    <t>Обв'язка НС</t>
  </si>
  <si>
    <t>1.2.1.2</t>
  </si>
  <si>
    <t>Придбання насосів на НС</t>
  </si>
  <si>
    <t>8 шт</t>
  </si>
  <si>
    <t>1.2.1.3</t>
  </si>
  <si>
    <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</t>
    </r>
    <r>
      <rPr>
        <i/>
        <sz val="9"/>
        <color indexed="8"/>
        <rFont val="Times New Roman"/>
        <family val="1"/>
      </rPr>
      <t xml:space="preserve"> (частково)</t>
    </r>
  </si>
  <si>
    <t>1НС</t>
  </si>
  <si>
    <t>Усього за підпунктом 1.2.1</t>
  </si>
  <si>
    <t>1.2.2</t>
  </si>
  <si>
    <t>Заходи щодо забезпечення технологічного та/або комерційного обліку ресурсів, з них:</t>
  </si>
  <si>
    <t>1.2.2.1</t>
  </si>
  <si>
    <t>Влаштування технологічних вузлів обліку на мережах водопостачання Чорноморської територіальної громади Одеського району Одеської області</t>
  </si>
  <si>
    <t>3 вузли обліку</t>
  </si>
  <si>
    <t>1.2.2.2</t>
  </si>
  <si>
    <r>
      <t xml:space="preserve">Вузол обліку за адресою: Одеська область, Одеський район, с. В.Дальник вул. Маяцька дорога, 21 </t>
    </r>
    <r>
      <rPr>
        <i/>
        <sz val="9"/>
        <color indexed="8"/>
        <rFont val="Times New Roman"/>
        <family val="1"/>
      </rPr>
      <t>(встановлення витратоміру + обладнання Інфокс +огорожа)</t>
    </r>
  </si>
  <si>
    <t>1 вузол обліку</t>
  </si>
  <si>
    <t>1.2.2.3</t>
  </si>
  <si>
    <t>Влаштування технологічного/комерційного вузла обліку води для багатоквартирного будинку по вул. Перемоги, 91 смт. Олександрівка</t>
  </si>
  <si>
    <t>Усього за підпунктом 1.2.2</t>
  </si>
  <si>
    <t>1.2.3</t>
  </si>
  <si>
    <t>Заходи щодо зменшення обсягу витрат води на технологічні потреби, з них: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</si>
  <si>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</si>
  <si>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</si>
  <si>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</si>
  <si>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</si>
  <si>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</si>
  <si>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</si>
  <si>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1.2.5.1</t>
  </si>
  <si>
    <r>
      <t xml:space="preserve">Монтаж технічних засобів телекомунікацій за адресами: Одеська область, Одеський район, м. Чорноморськ, проспект Миру, 41А </t>
    </r>
    <r>
      <rPr>
        <i/>
        <sz val="9"/>
        <color indexed="8"/>
        <rFont val="Times New Roman"/>
        <family val="1"/>
      </rPr>
      <t>(частково)</t>
    </r>
  </si>
  <si>
    <t>1.2.5.2</t>
  </si>
  <si>
    <r>
      <t>Створення інформаційно-розрахункового комплексу (геоінформаційної системи) інженерних мереж водопостачання та водовідведення з інтеграцією даних в спеціалізоване програмне забезпечення та трансформацією елементів графічних схем в відповідну систему координат з формуванням гідравлічної моделі мереж водопостачання та водовідведення м. Чорноморська</t>
    </r>
    <r>
      <rPr>
        <i/>
        <sz val="9"/>
        <rFont val="Times New Roman"/>
        <family val="1"/>
      </rPr>
      <t xml:space="preserve"> (частково)</t>
    </r>
  </si>
  <si>
    <t>0.25 ГІС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</si>
  <si>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</si>
  <si>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</si>
  <si>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</si>
  <si>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1.2.6.1</t>
  </si>
  <si>
    <t>Усього за підпунктом 1.2.6</t>
  </si>
  <si>
    <t>1.2.7</t>
  </si>
  <si>
    <t>Заходи щодо підвищення екологічної безпеки та охорони навколишнього середовища, з них:</t>
  </si>
  <si>
    <t>Усього за підпунктом 1.2.7</t>
  </si>
  <si>
    <t>1.2.8</t>
  </si>
  <si>
    <t>Інші заходи, з них:</t>
  </si>
  <si>
    <t>1.2.8.1</t>
  </si>
  <si>
    <r>
      <t>Блискавкозахист адмінбудівлі по пр-ту Миру 41А,станції “Діоксид”, РЧВ, ЦНС</t>
    </r>
    <r>
      <rPr>
        <i/>
        <sz val="10"/>
        <color indexed="8"/>
        <rFont val="Times New Roman"/>
        <family val="1"/>
      </rPr>
      <t xml:space="preserve"> (</t>
    </r>
    <r>
      <rPr>
        <i/>
        <sz val="9"/>
        <color indexed="8"/>
        <rFont val="Times New Roman"/>
        <family val="1"/>
      </rPr>
      <t>проєктні роботи)</t>
    </r>
  </si>
  <si>
    <t>4 проєкти</t>
  </si>
  <si>
    <t>1.2.8.2</t>
  </si>
  <si>
    <r>
      <t xml:space="preserve">Диспетчеризація та автоматизація ПНС в с. Молодіжне, смт. Олександрівка, с. Малодолинське </t>
    </r>
    <r>
      <rPr>
        <i/>
        <sz val="9"/>
        <color indexed="8"/>
        <rFont val="Times New Roman"/>
        <family val="1"/>
      </rPr>
      <t>(проектні та монтажні роботи)</t>
    </r>
  </si>
  <si>
    <t>3 ПНС</t>
  </si>
  <si>
    <t>1.2.8.3</t>
  </si>
  <si>
    <t>Придбання сушарок для одягу</t>
  </si>
  <si>
    <t>2 шт</t>
  </si>
  <si>
    <t>1.2.8.4</t>
  </si>
  <si>
    <t>Геодезія + Сертифікати для введення об'єктів  в експлуатацію</t>
  </si>
  <si>
    <t>1.2.8.5</t>
  </si>
  <si>
    <t>Експертиза раніше розроблених проєктів по водопостачанню</t>
  </si>
  <si>
    <t>проєкти</t>
  </si>
  <si>
    <t>1.2.8.6</t>
  </si>
  <si>
    <t>Придбання трициклу для обслуговування фонтанів</t>
  </si>
  <si>
    <t>1 шт</t>
  </si>
  <si>
    <t>1.2.8.7</t>
  </si>
  <si>
    <t>Придбання обладнання для майстерні</t>
  </si>
  <si>
    <t>1.2.8.8</t>
  </si>
  <si>
    <t>Придбання устаткування для терморезисторного зварювання поліетиленових труб</t>
  </si>
  <si>
    <t>1.2.8.9</t>
  </si>
  <si>
    <t>Придбання вібротрамбівки</t>
  </si>
  <si>
    <t>1.2.8.10</t>
  </si>
  <si>
    <t>Придбання інструментів</t>
  </si>
  <si>
    <t>1.2.8.11</t>
  </si>
  <si>
    <r>
      <t xml:space="preserve">Реконструкція мереж водопроводу за адресою: Одеська область, Одеський район, м. Чорноморськ, вул. Паркова, 46-50 </t>
    </r>
    <r>
      <rPr>
        <i/>
        <sz val="9"/>
        <color indexed="8"/>
        <rFont val="Times New Roman"/>
        <family val="1"/>
      </rPr>
      <t>(проєктні роботи)</t>
    </r>
  </si>
  <si>
    <t>1 проєкт</t>
  </si>
  <si>
    <t>1.2.8.12</t>
  </si>
  <si>
    <r>
      <t xml:space="preserve">Реконструкція мереж водопроводу Ду 400 мм за адресою: Одеська область, Одеський район, м. Чорноморськ, по вул. 1 Травня від вул. Олександрійської до пр-ту Миру </t>
    </r>
    <r>
      <rPr>
        <i/>
        <sz val="9"/>
        <color indexed="8"/>
        <rFont val="Times New Roman"/>
        <family val="1"/>
      </rPr>
      <t>(проєктні роботи)</t>
    </r>
  </si>
  <si>
    <t>1.2.8.13</t>
  </si>
  <si>
    <r>
      <t xml:space="preserve">Реконструкція транзитного трубопроводу Д200мм за адресою: Одеська область, Одеський район, м. Чорноморськ, від вул. 1 Травня, 11 до проспекту Миру, 20а </t>
    </r>
    <r>
      <rPr>
        <i/>
        <sz val="9"/>
        <color indexed="8"/>
        <rFont val="Times New Roman"/>
        <family val="1"/>
      </rPr>
      <t>(проєктні роботи)</t>
    </r>
  </si>
  <si>
    <t>1.2.8.14</t>
  </si>
  <si>
    <r>
      <t xml:space="preserve">Реконструкція водогону Ду 600 мм на рибпорт в с Сухий лиман </t>
    </r>
    <r>
      <rPr>
        <i/>
        <sz val="9"/>
        <color indexed="8"/>
        <rFont val="Times New Roman"/>
        <family val="1"/>
      </rPr>
      <t>(проєктні роботи)</t>
    </r>
  </si>
  <si>
    <t>1.2.8.15</t>
  </si>
  <si>
    <t>Технічна інвентаризація об'єктів для введення їх в експлуатацію</t>
  </si>
  <si>
    <t>1.2.8.16</t>
  </si>
  <si>
    <r>
      <t xml:space="preserve">Реконструкція внутрішньої системи опалення адміністративної будівлі за адресою: Одеська область, Одеський район, м. Чорноморськ, пр-т Миру, 41А </t>
    </r>
    <r>
      <rPr>
        <i/>
        <sz val="9"/>
        <color indexed="8"/>
        <rFont val="Times New Roman"/>
        <family val="1"/>
      </rPr>
      <t>(проєктні роботи)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</si>
  <si>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</si>
  <si>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</si>
  <si>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</si>
  <si>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</si>
  <si>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</si>
  <si>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>2.2</t>
  </si>
  <si>
    <t xml:space="preserve"> Інші заходи  з урахуванням :</t>
  </si>
  <si>
    <t>2.2.1</t>
  </si>
  <si>
    <t>2.2.1.1</t>
  </si>
  <si>
    <t>Усього за підпунктом 2.2.1</t>
  </si>
  <si>
    <t>2.2.2</t>
  </si>
  <si>
    <t>2.2.2.1</t>
  </si>
  <si>
    <r>
      <t xml:space="preserve">Улаштування технологічного вузла обліку на колекторі Овідіополь </t>
    </r>
    <r>
      <rPr>
        <i/>
        <sz val="9"/>
        <color indexed="8"/>
        <rFont val="Times New Roman"/>
        <family val="1"/>
      </rPr>
      <t>(лічильник+зворотній клапан)</t>
    </r>
  </si>
  <si>
    <t>Усього за підпунктом 2.2.2</t>
  </si>
  <si>
    <t>2.2.3</t>
  </si>
  <si>
    <t>Усього за підпунктом 2.2.3</t>
  </si>
  <si>
    <t>2.2.4</t>
  </si>
  <si>
    <t>Усього за підпунктом 2.2.4</t>
  </si>
  <si>
    <t>2.2.5</t>
  </si>
  <si>
    <t>2.2.5.1</t>
  </si>
  <si>
    <t>Ремонт шнекового дегідратору</t>
  </si>
  <si>
    <t>2 од.</t>
  </si>
  <si>
    <t>2.2.5.2</t>
  </si>
  <si>
    <r>
      <t xml:space="preserve">Придбання 3-х шиберних засувок Ø 1000 мм + Ø 800 мм + Ø 600 мм + 2 фланці Ø 1000 мм + 2 фланці </t>
    </r>
    <r>
      <rPr>
        <sz val="9"/>
        <color indexed="8"/>
        <rFont val="Times New Roman"/>
        <family val="1"/>
      </rPr>
      <t>Ø 800 мм</t>
    </r>
  </si>
  <si>
    <t>3 к-ти</t>
  </si>
  <si>
    <t>2.2.5.3</t>
  </si>
  <si>
    <t>Реконструкція ГКНС, що розташована за адресою: Одеська область, одеський район, м. Чорноморськ, вул. Паркова, 23 (частково)</t>
  </si>
  <si>
    <t>1 ГКНС</t>
  </si>
  <si>
    <t>Усього за підпунктом 2.2.5</t>
  </si>
  <si>
    <t>2.2.6</t>
  </si>
  <si>
    <t>2.2.6.1</t>
  </si>
  <si>
    <r>
      <t xml:space="preserve">Блискавкозахист КОС </t>
    </r>
    <r>
      <rPr>
        <i/>
        <sz val="9"/>
        <color indexed="8"/>
        <rFont val="Times New Roman"/>
        <family val="1"/>
      </rPr>
      <t>(проєктні роботи)</t>
    </r>
  </si>
  <si>
    <t>2.2.6.2</t>
  </si>
  <si>
    <t>2.2.6.3</t>
  </si>
  <si>
    <r>
      <t>Капітальний ремонт каналізаційного колектору Ду 800 мм за адресою: Одеська область, Одеський район, м. Чорноморськ, від вул. 1 Травня, 1П до вул. Паркової, 23</t>
    </r>
    <r>
      <rPr>
        <i/>
        <sz val="9"/>
        <color indexed="8"/>
        <rFont val="Times New Roman"/>
        <family val="1"/>
      </rPr>
      <t xml:space="preserve"> (3 черга)</t>
    </r>
  </si>
  <si>
    <t>2.2.6.4</t>
  </si>
  <si>
    <t>Капітальний ремонт другої секції аеротенку (проєктні роботи)</t>
  </si>
  <si>
    <t>2.2.6.5</t>
  </si>
  <si>
    <t>Капітальний ремонт дороги на КОС</t>
  </si>
  <si>
    <t>2.2.6.6</t>
  </si>
  <si>
    <t>2.2.6.7</t>
  </si>
  <si>
    <t>Підготовка та оформлення документації для отримання дозволу на спецводокористування  та розробка нормативів ГДС речовин із зворотними водами</t>
  </si>
  <si>
    <t>2.2.6.8</t>
  </si>
  <si>
    <t>Реконструкція двох паралельних ділянок напірного каналізаційного колектору Dn 300 мм та Dn 200 мм за адресою: вул. Промислова, 1 в м. Чорноморськ, Одеського району, Одеської області (проектні роботи)</t>
  </si>
  <si>
    <t>2.2.6.9</t>
  </si>
  <si>
    <t>Розробка інвентаризації джерел викидів забруднюючих речовин в атмосферне повітря</t>
  </si>
  <si>
    <t>2.2.6.10</t>
  </si>
  <si>
    <t>2.2.6.11</t>
  </si>
  <si>
    <t>Експертиза раніше розроблених проєктів по водовідведенню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</si>
  <si>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</si>
  <si>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</si>
  <si>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</si>
  <si>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</si>
  <si>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</si>
  <si>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</si>
  <si>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</si>
  <si>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</si>
  <si>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ВЗІ     </t>
    </r>
    <r>
      <rPr>
        <sz val="10"/>
        <rFont val="Times New Roman"/>
        <family val="1"/>
      </rPr>
      <t xml:space="preserve">                                                              ___________________                                       </t>
    </r>
    <r>
      <rPr>
        <u val="single"/>
        <sz val="10"/>
        <rFont val="Times New Roman"/>
        <family val="1"/>
      </rPr>
      <t xml:space="preserve">  Тетяна СКИДАН</t>
    </r>
  </si>
  <si>
    <t>(посада відповідального виконавця)</t>
  </si>
  <si>
    <t xml:space="preserve"> (Власне ім’я, ПРИЗВИЩЕ)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</si>
</sst>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р.&quot;_-;\-* #,##0.00&quot;р.&quot;_-;_-* \-??&quot;р.&quot;_-;_-@_-"/>
    <numFmt numFmtId="166" formatCode="@"/>
    <numFmt numFmtId="167" formatCode="0.00"/>
    <numFmt numFmtId="168" formatCode="0"/>
    <numFmt numFmtId="169" formatCode="0.0"/>
    <numFmt numFmtId="170" formatCode="#,##0.00"/>
    <numFmt numFmtId="171" formatCode="_-* #,##0.00\ _г_р_н_._-;\-* #,##0.00\ _г_р_н_._-;_-* \-??\ _г_р_н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13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 wrapText="1"/>
    </xf>
    <xf numFmtId="164" fontId="20" fillId="0" borderId="0" xfId="0" applyFont="1" applyFill="1" applyAlignment="1">
      <alignment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wrapText="1"/>
    </xf>
    <xf numFmtId="164" fontId="20" fillId="0" borderId="0" xfId="0" applyFont="1" applyAlignment="1">
      <alignment wrapText="1"/>
    </xf>
    <xf numFmtId="164" fontId="19" fillId="0" borderId="0" xfId="0" applyFont="1" applyFill="1" applyBorder="1" applyAlignment="1">
      <alignment horizontal="left" vertical="center" wrapText="1"/>
    </xf>
    <xf numFmtId="164" fontId="21" fillId="0" borderId="0" xfId="100" applyFont="1" applyBorder="1" applyAlignment="1">
      <alignment horizontal="center" wrapText="1"/>
      <protection/>
    </xf>
    <xf numFmtId="164" fontId="2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horizontal="left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horizontal="left" vertical="center" wrapText="1"/>
    </xf>
    <xf numFmtId="164" fontId="19" fillId="0" borderId="0" xfId="0" applyFont="1" applyFill="1" applyAlignment="1">
      <alignment vertical="top" wrapText="1"/>
    </xf>
    <xf numFmtId="164" fontId="27" fillId="0" borderId="0" xfId="0" applyFont="1" applyFill="1" applyBorder="1" applyAlignment="1">
      <alignment horizontal="center" vertical="top" wrapText="1"/>
    </xf>
    <xf numFmtId="164" fontId="21" fillId="0" borderId="0" xfId="0" applyFont="1" applyFill="1" applyBorder="1" applyAlignment="1">
      <alignment horizontal="left" vertical="top" wrapText="1"/>
    </xf>
    <xf numFmtId="164" fontId="28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top" wrapText="1"/>
    </xf>
    <xf numFmtId="164" fontId="27" fillId="0" borderId="0" xfId="0" applyFont="1" applyFill="1" applyAlignment="1">
      <alignment vertical="top" wrapText="1"/>
    </xf>
    <xf numFmtId="164" fontId="27" fillId="0" borderId="0" xfId="0" applyFont="1" applyFill="1" applyBorder="1" applyAlignment="1">
      <alignment horizontal="right" vertical="top" wrapText="1"/>
    </xf>
    <xf numFmtId="164" fontId="22" fillId="0" borderId="0" xfId="0" applyFont="1" applyFill="1" applyAlignment="1">
      <alignment horizontal="left" vertical="top" wrapText="1"/>
    </xf>
    <xf numFmtId="164" fontId="21" fillId="0" borderId="0" xfId="100" applyFont="1" applyAlignment="1">
      <alignment horizontal="left" wrapText="1"/>
      <protection/>
    </xf>
    <xf numFmtId="164" fontId="30" fillId="0" borderId="0" xfId="100" applyFont="1" applyBorder="1" applyAlignment="1">
      <alignment horizontal="center" wrapText="1"/>
      <protection/>
    </xf>
    <xf numFmtId="164" fontId="31" fillId="0" borderId="0" xfId="0" applyFont="1" applyFill="1" applyBorder="1" applyAlignment="1">
      <alignment horizontal="left" wrapText="1"/>
    </xf>
    <xf numFmtId="164" fontId="30" fillId="0" borderId="0" xfId="100" applyFont="1" applyAlignment="1">
      <alignment horizontal="center" wrapText="1"/>
      <protection/>
    </xf>
    <xf numFmtId="164" fontId="23" fillId="0" borderId="0" xfId="100" applyFont="1" applyAlignment="1">
      <alignment wrapText="1"/>
      <protection/>
    </xf>
    <xf numFmtId="164" fontId="21" fillId="0" borderId="0" xfId="0" applyFont="1" applyFill="1" applyAlignment="1">
      <alignment horizontal="left" wrapText="1"/>
    </xf>
    <xf numFmtId="164" fontId="19" fillId="0" borderId="0" xfId="0" applyFont="1" applyFill="1" applyAlignment="1">
      <alignment horizontal="center" vertical="top" wrapText="1"/>
    </xf>
    <xf numFmtId="164" fontId="19" fillId="0" borderId="0" xfId="0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center" wrapText="1"/>
    </xf>
    <xf numFmtId="164" fontId="33" fillId="0" borderId="0" xfId="0" applyFont="1" applyFill="1" applyBorder="1" applyAlignment="1">
      <alignment horizontal="center" wrapText="1"/>
    </xf>
    <xf numFmtId="164" fontId="30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 wrapText="1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34" fillId="0" borderId="11" xfId="0" applyNumberFormat="1" applyFont="1" applyFill="1" applyBorder="1" applyAlignment="1">
      <alignment horizontal="center" wrapText="1"/>
    </xf>
    <xf numFmtId="164" fontId="35" fillId="0" borderId="11" xfId="0" applyFont="1" applyFill="1" applyBorder="1" applyAlignment="1">
      <alignment horizontal="center" wrapText="1"/>
    </xf>
    <xf numFmtId="164" fontId="34" fillId="0" borderId="11" xfId="0" applyFont="1" applyFill="1" applyBorder="1" applyAlignment="1">
      <alignment horizontal="center" wrapText="1"/>
    </xf>
    <xf numFmtId="164" fontId="34" fillId="0" borderId="11" xfId="0" applyFont="1" applyFill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6" fontId="19" fillId="0" borderId="11" xfId="0" applyNumberFormat="1" applyFont="1" applyFill="1" applyBorder="1" applyAlignment="1">
      <alignment horizontal="center" wrapText="1"/>
    </xf>
    <xf numFmtId="164" fontId="34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30" fillId="0" borderId="11" xfId="100" applyFont="1" applyFill="1" applyBorder="1" applyAlignment="1">
      <alignment wrapText="1"/>
      <protection/>
    </xf>
    <xf numFmtId="167" fontId="30" fillId="0" borderId="11" xfId="100" applyNumberFormat="1" applyFont="1" applyFill="1" applyBorder="1" applyAlignment="1">
      <alignment horizontal="center" vertical="top" wrapText="1"/>
      <protection/>
    </xf>
    <xf numFmtId="167" fontId="30" fillId="0" borderId="11" xfId="100" applyNumberFormat="1" applyFont="1" applyFill="1" applyBorder="1" applyAlignment="1">
      <alignment vertical="top" wrapText="1"/>
      <protection/>
    </xf>
    <xf numFmtId="167" fontId="19" fillId="0" borderId="11" xfId="0" applyNumberFormat="1" applyFont="1" applyFill="1" applyBorder="1" applyAlignment="1">
      <alignment horizontal="right" vertical="top" wrapText="1"/>
    </xf>
    <xf numFmtId="164" fontId="19" fillId="0" borderId="11" xfId="56" applyNumberFormat="1" applyFont="1" applyFill="1" applyBorder="1" applyAlignment="1" applyProtection="1">
      <alignment horizontal="center" vertical="top" wrapText="1"/>
      <protection/>
    </xf>
    <xf numFmtId="164" fontId="19" fillId="0" borderId="11" xfId="56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center" wrapText="1"/>
    </xf>
    <xf numFmtId="164" fontId="19" fillId="0" borderId="11" xfId="0" applyFont="1" applyFill="1" applyBorder="1" applyAlignment="1">
      <alignment horizontal="left" vertical="top" wrapText="1"/>
    </xf>
    <xf numFmtId="164" fontId="30" fillId="0" borderId="11" xfId="100" applyFont="1" applyFill="1" applyBorder="1" applyAlignment="1">
      <alignment vertical="top" wrapText="1"/>
      <protection/>
    </xf>
    <xf numFmtId="167" fontId="19" fillId="0" borderId="11" xfId="56" applyNumberFormat="1" applyFont="1" applyFill="1" applyBorder="1" applyAlignment="1" applyProtection="1">
      <alignment horizontal="right" vertical="top" wrapText="1"/>
      <protection/>
    </xf>
    <xf numFmtId="164" fontId="19" fillId="0" borderId="11" xfId="0" applyFont="1" applyBorder="1" applyAlignment="1">
      <alignment wrapText="1"/>
    </xf>
    <xf numFmtId="164" fontId="19" fillId="0" borderId="11" xfId="0" applyFont="1" applyFill="1" applyBorder="1" applyAlignment="1">
      <alignment horizontal="right" vertical="top" wrapText="1"/>
    </xf>
    <xf numFmtId="165" fontId="34" fillId="0" borderId="11" xfId="0" applyNumberFormat="1" applyFont="1" applyFill="1" applyBorder="1" applyAlignment="1">
      <alignment horizontal="center" wrapText="1"/>
    </xf>
    <xf numFmtId="167" fontId="19" fillId="2" borderId="11" xfId="0" applyNumberFormat="1" applyFont="1" applyFill="1" applyBorder="1" applyAlignment="1">
      <alignment horizontal="right" vertical="top" wrapText="1"/>
    </xf>
    <xf numFmtId="168" fontId="19" fillId="2" borderId="11" xfId="0" applyNumberFormat="1" applyFont="1" applyFill="1" applyBorder="1" applyAlignment="1">
      <alignment horizontal="right" vertical="top" wrapText="1"/>
    </xf>
    <xf numFmtId="164" fontId="30" fillId="0" borderId="11" xfId="100" applyFont="1" applyFill="1" applyBorder="1" applyAlignment="1">
      <alignment horizontal="left" vertical="top" wrapText="1"/>
      <protection/>
    </xf>
    <xf numFmtId="169" fontId="19" fillId="2" borderId="11" xfId="0" applyNumberFormat="1" applyFont="1" applyFill="1" applyBorder="1" applyAlignment="1">
      <alignment horizontal="right" vertical="top" wrapText="1"/>
    </xf>
    <xf numFmtId="164" fontId="19" fillId="0" borderId="11" xfId="0" applyFont="1" applyFill="1" applyBorder="1" applyAlignment="1">
      <alignment wrapText="1"/>
    </xf>
    <xf numFmtId="167" fontId="19" fillId="0" borderId="11" xfId="56" applyNumberFormat="1" applyFont="1" applyFill="1" applyBorder="1" applyAlignment="1" applyProtection="1">
      <alignment horizontal="center" vertical="top" wrapText="1"/>
      <protection/>
    </xf>
    <xf numFmtId="164" fontId="19" fillId="0" borderId="0" xfId="0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left" vertical="center" wrapText="1"/>
    </xf>
    <xf numFmtId="170" fontId="19" fillId="0" borderId="11" xfId="0" applyNumberFormat="1" applyFont="1" applyFill="1" applyBorder="1" applyAlignment="1">
      <alignment horizontal="right" vertical="top" wrapText="1"/>
    </xf>
    <xf numFmtId="164" fontId="0" fillId="0" borderId="11" xfId="0" applyFill="1" applyBorder="1" applyAlignment="1">
      <alignment/>
    </xf>
    <xf numFmtId="167" fontId="19" fillId="23" borderId="11" xfId="0" applyNumberFormat="1" applyFont="1" applyFill="1" applyBorder="1" applyAlignment="1">
      <alignment horizontal="right" vertical="top" wrapText="1"/>
    </xf>
    <xf numFmtId="164" fontId="19" fillId="23" borderId="11" xfId="0" applyNumberFormat="1" applyFont="1" applyFill="1" applyBorder="1" applyAlignment="1">
      <alignment horizontal="right" vertical="top" wrapText="1"/>
    </xf>
    <xf numFmtId="168" fontId="19" fillId="23" borderId="11" xfId="0" applyNumberFormat="1" applyFont="1" applyFill="1" applyBorder="1" applyAlignment="1">
      <alignment horizontal="right" vertical="top" wrapText="1"/>
    </xf>
    <xf numFmtId="167" fontId="34" fillId="6" borderId="11" xfId="0" applyNumberFormat="1" applyFont="1" applyFill="1" applyBorder="1" applyAlignment="1">
      <alignment horizontal="right" vertical="top" wrapText="1"/>
    </xf>
    <xf numFmtId="168" fontId="34" fillId="6" borderId="11" xfId="0" applyNumberFormat="1" applyFont="1" applyFill="1" applyBorder="1" applyAlignment="1">
      <alignment horizontal="right" vertical="top" wrapText="1"/>
    </xf>
    <xf numFmtId="165" fontId="19" fillId="0" borderId="11" xfId="0" applyNumberFormat="1" applyFont="1" applyFill="1" applyBorder="1" applyAlignment="1">
      <alignment horizontal="center" wrapText="1"/>
    </xf>
    <xf numFmtId="164" fontId="39" fillId="0" borderId="11" xfId="0" applyFont="1" applyFill="1" applyBorder="1" applyAlignment="1">
      <alignment horizontal="center" wrapText="1"/>
    </xf>
    <xf numFmtId="164" fontId="40" fillId="0" borderId="11" xfId="56" applyNumberFormat="1" applyFont="1" applyFill="1" applyBorder="1" applyAlignment="1" applyProtection="1">
      <alignment horizontal="center" vertical="center" wrapText="1"/>
      <protection/>
    </xf>
    <xf numFmtId="168" fontId="19" fillId="0" borderId="11" xfId="0" applyNumberFormat="1" applyFont="1" applyFill="1" applyBorder="1" applyAlignment="1">
      <alignment horizontal="right" vertical="top" wrapText="1"/>
    </xf>
    <xf numFmtId="164" fontId="30" fillId="0" borderId="11" xfId="100" applyFont="1" applyFill="1" applyBorder="1" applyAlignment="1">
      <alignment horizontal="center" vertical="top" wrapText="1"/>
      <protection/>
    </xf>
    <xf numFmtId="164" fontId="40" fillId="0" borderId="11" xfId="56" applyNumberFormat="1" applyFont="1" applyFill="1" applyBorder="1" applyAlignment="1" applyProtection="1">
      <alignment horizontal="center" vertical="top" wrapText="1"/>
      <protection/>
    </xf>
    <xf numFmtId="164" fontId="40" fillId="0" borderId="11" xfId="0" applyFont="1" applyFill="1" applyBorder="1" applyAlignment="1">
      <alignment horizontal="center" wrapText="1"/>
    </xf>
    <xf numFmtId="164" fontId="19" fillId="2" borderId="11" xfId="0" applyFont="1" applyFill="1" applyBorder="1" applyAlignment="1">
      <alignment horizontal="right" vertical="top" wrapText="1"/>
    </xf>
    <xf numFmtId="164" fontId="30" fillId="0" borderId="11" xfId="100" applyFont="1" applyFill="1" applyBorder="1" applyAlignment="1">
      <alignment wrapText="1"/>
      <protection/>
    </xf>
    <xf numFmtId="164" fontId="30" fillId="0" borderId="11" xfId="100" applyFont="1" applyFill="1" applyBorder="1" applyAlignment="1">
      <alignment horizontal="center" wrapText="1"/>
      <protection/>
    </xf>
    <xf numFmtId="164" fontId="40" fillId="0" borderId="11" xfId="0" applyFont="1" applyFill="1" applyBorder="1" applyAlignment="1">
      <alignment horizontal="right" vertical="top" wrapText="1"/>
    </xf>
    <xf numFmtId="164" fontId="0" fillId="0" borderId="0" xfId="0" applyFill="1" applyAlignment="1">
      <alignment/>
    </xf>
    <xf numFmtId="167" fontId="34" fillId="2" borderId="11" xfId="0" applyNumberFormat="1" applyFont="1" applyFill="1" applyBorder="1" applyAlignment="1">
      <alignment horizontal="right" vertical="top" wrapText="1"/>
    </xf>
    <xf numFmtId="168" fontId="34" fillId="2" borderId="11" xfId="0" applyNumberFormat="1" applyFont="1" applyFill="1" applyBorder="1" applyAlignment="1">
      <alignment horizontal="right" vertical="top" wrapText="1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top"/>
    </xf>
    <xf numFmtId="164" fontId="34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 vertical="top"/>
    </xf>
    <xf numFmtId="164" fontId="19" fillId="0" borderId="0" xfId="0" applyFont="1" applyFill="1" applyBorder="1" applyAlignment="1">
      <alignment horizontal="right" vertical="top"/>
    </xf>
    <xf numFmtId="164" fontId="34" fillId="0" borderId="0" xfId="0" applyFont="1" applyFill="1" applyBorder="1" applyAlignment="1">
      <alignment horizontal="center" vertical="top" wrapText="1"/>
    </xf>
    <xf numFmtId="164" fontId="19" fillId="0" borderId="0" xfId="0" applyFont="1" applyFill="1" applyAlignment="1">
      <alignment horizontal="right" vertical="top" wrapText="1"/>
    </xf>
    <xf numFmtId="164" fontId="34" fillId="0" borderId="0" xfId="0" applyFont="1" applyFill="1" applyBorder="1" applyAlignment="1">
      <alignment horizontal="right" vertical="top" wrapText="1"/>
    </xf>
    <xf numFmtId="165" fontId="30" fillId="0" borderId="0" xfId="0" applyNumberFormat="1" applyFont="1" applyFill="1" applyBorder="1" applyAlignment="1">
      <alignment horizontal="left" vertical="top"/>
    </xf>
    <xf numFmtId="165" fontId="19" fillId="0" borderId="0" xfId="0" applyNumberFormat="1" applyFont="1" applyFill="1" applyAlignment="1">
      <alignment horizontal="center"/>
    </xf>
    <xf numFmtId="164" fontId="30" fillId="0" borderId="0" xfId="0" applyFont="1" applyFill="1" applyAlignment="1">
      <alignment/>
    </xf>
    <xf numFmtId="164" fontId="30" fillId="0" borderId="0" xfId="0" applyFont="1" applyFill="1" applyAlignment="1">
      <alignment wrapText="1"/>
    </xf>
    <xf numFmtId="164" fontId="30" fillId="0" borderId="0" xfId="0" applyFont="1" applyFill="1" applyAlignment="1">
      <alignment vertical="top" wrapText="1"/>
    </xf>
    <xf numFmtId="171" fontId="30" fillId="0" borderId="0" xfId="15" applyFont="1" applyFill="1" applyBorder="1" applyAlignment="1" applyProtection="1">
      <alignment vertical="top" wrapText="1"/>
      <protection/>
    </xf>
    <xf numFmtId="164" fontId="19" fillId="0" borderId="0" xfId="0" applyFont="1" applyFill="1" applyBorder="1" applyAlignment="1">
      <alignment horizontal="right" vertical="top" wrapText="1"/>
    </xf>
    <xf numFmtId="164" fontId="19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Border="1" applyAlignment="1">
      <alignment horizontal="left" wrapText="1"/>
    </xf>
    <xf numFmtId="164" fontId="19" fillId="0" borderId="0" xfId="0" applyFont="1" applyAlignment="1">
      <alignment/>
    </xf>
    <xf numFmtId="164" fontId="19" fillId="0" borderId="0" xfId="0" applyFont="1" applyFill="1" applyBorder="1" applyAlignment="1">
      <alignment vertical="top" wrapText="1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 1" xfId="73"/>
    <cellStyle name="Заголовок 1 1" xfId="74"/>
    <cellStyle name="Заголовок 2 1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 1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="102" zoomScaleNormal="102" workbookViewId="0" topLeftCell="A91">
      <selection activeCell="G107" sqref="G107"/>
    </sheetView>
  </sheetViews>
  <sheetFormatPr defaultColWidth="9.00390625" defaultRowHeight="12.75"/>
  <cols>
    <col min="1" max="1" width="7.00390625" style="1" customWidth="1"/>
    <col min="2" max="2" width="33.625" style="2" customWidth="1"/>
    <col min="3" max="3" width="9.00390625" style="3" customWidth="1"/>
    <col min="4" max="4" width="7.75390625" style="4" customWidth="1"/>
    <col min="5" max="5" width="7.375" style="4" customWidth="1"/>
    <col min="6" max="6" width="9.00390625" style="4" customWidth="1"/>
    <col min="7" max="7" width="8.125" style="4" customWidth="1"/>
    <col min="8" max="9" width="10.25390625" style="4" customWidth="1"/>
    <col min="10" max="10" width="8.75390625" style="4" customWidth="1"/>
    <col min="11" max="11" width="8.50390625" style="4" customWidth="1"/>
    <col min="12" max="12" width="7.375" style="4" customWidth="1"/>
    <col min="13" max="13" width="7.50390625" style="4" customWidth="1"/>
    <col min="14" max="14" width="6.375" style="4" customWidth="1"/>
    <col min="15" max="15" width="0" style="4" hidden="1" customWidth="1"/>
    <col min="16" max="16" width="6.50390625" style="4" customWidth="1"/>
    <col min="17" max="17" width="7.50390625" style="4" customWidth="1"/>
    <col min="18" max="18" width="4.375" style="4" customWidth="1"/>
    <col min="19" max="19" width="6.375" style="5" customWidth="1"/>
    <col min="20" max="20" width="5.375" style="5" customWidth="1"/>
    <col min="21" max="21" width="9.125" style="5" customWidth="1"/>
    <col min="22" max="255" width="9.125" style="4" customWidth="1"/>
    <col min="256" max="16384" width="11.50390625" style="6" customWidth="1"/>
  </cols>
  <sheetData>
    <row r="1" spans="12:21" ht="12.75" customHeight="1">
      <c r="L1" s="3"/>
      <c r="M1" s="3"/>
      <c r="N1" s="7" t="s">
        <v>0</v>
      </c>
      <c r="O1" s="7"/>
      <c r="P1" s="7"/>
      <c r="Q1" s="7"/>
      <c r="R1" s="7"/>
      <c r="S1" s="7"/>
      <c r="T1" s="7"/>
      <c r="U1" s="7"/>
    </row>
    <row r="2" spans="12:21" ht="12.75">
      <c r="L2" s="3"/>
      <c r="M2" s="3"/>
      <c r="N2" s="7"/>
      <c r="O2" s="7"/>
      <c r="P2" s="7"/>
      <c r="Q2" s="7"/>
      <c r="R2" s="7"/>
      <c r="S2" s="7"/>
      <c r="T2" s="7"/>
      <c r="U2" s="7"/>
    </row>
    <row r="3" spans="2:21" ht="12.75" customHeight="1">
      <c r="B3" s="8" t="s">
        <v>1</v>
      </c>
      <c r="C3" s="8"/>
      <c r="D3" s="8"/>
      <c r="E3" s="8"/>
      <c r="K3" s="9" t="s">
        <v>2</v>
      </c>
      <c r="L3" s="9"/>
      <c r="M3" s="9"/>
      <c r="N3" s="9"/>
      <c r="O3" s="9"/>
      <c r="P3" s="9"/>
      <c r="Q3" s="10"/>
      <c r="R3" s="10"/>
      <c r="S3" s="10"/>
      <c r="T3" s="10"/>
      <c r="U3" s="10"/>
    </row>
    <row r="4" spans="2:21" ht="12.75" customHeight="1">
      <c r="B4" s="11" t="s">
        <v>3</v>
      </c>
      <c r="C4" s="11"/>
      <c r="D4" s="11"/>
      <c r="E4" s="11"/>
      <c r="F4" s="12"/>
      <c r="G4" s="12"/>
      <c r="K4" s="13" t="s">
        <v>4</v>
      </c>
      <c r="L4" s="13"/>
      <c r="M4" s="13"/>
      <c r="N4" s="13"/>
      <c r="O4" s="13"/>
      <c r="P4" s="13"/>
      <c r="Q4" s="13"/>
      <c r="R4" s="10"/>
      <c r="S4" s="10"/>
      <c r="T4" s="10"/>
      <c r="U4" s="10"/>
    </row>
    <row r="5" spans="2:21" ht="12.75" customHeight="1">
      <c r="B5" s="14" t="s">
        <v>5</v>
      </c>
      <c r="C5" s="14"/>
      <c r="D5" s="14"/>
      <c r="E5" s="14"/>
      <c r="F5" s="15"/>
      <c r="G5" s="15"/>
      <c r="H5" s="15"/>
      <c r="I5" s="15"/>
      <c r="J5" s="15"/>
      <c r="K5" s="16" t="s">
        <v>6</v>
      </c>
      <c r="L5" s="16"/>
      <c r="M5" s="16"/>
      <c r="N5" s="16"/>
      <c r="O5" s="16"/>
      <c r="P5" s="16"/>
      <c r="Q5" s="10"/>
      <c r="R5" s="10"/>
      <c r="S5" s="10"/>
      <c r="T5" s="10"/>
      <c r="U5" s="10"/>
    </row>
    <row r="6" spans="2:21" ht="12.75" customHeight="1">
      <c r="B6" s="17" t="s">
        <v>7</v>
      </c>
      <c r="C6" s="17"/>
      <c r="D6" s="17"/>
      <c r="E6" s="17"/>
      <c r="F6" s="12"/>
      <c r="K6" s="18" t="s">
        <v>8</v>
      </c>
      <c r="L6" s="18"/>
      <c r="M6" s="18"/>
      <c r="N6" s="18"/>
      <c r="O6" s="18"/>
      <c r="P6" s="18"/>
      <c r="Q6" s="10"/>
      <c r="R6" s="10"/>
      <c r="S6" s="10"/>
      <c r="T6" s="10"/>
      <c r="U6" s="10"/>
    </row>
    <row r="7" spans="2:21" ht="12.75" customHeight="1">
      <c r="B7" s="12" t="s">
        <v>9</v>
      </c>
      <c r="C7" s="12"/>
      <c r="D7" s="12"/>
      <c r="E7" s="12"/>
      <c r="F7" s="12"/>
      <c r="K7" s="19"/>
      <c r="L7" s="20" t="s">
        <v>10</v>
      </c>
      <c r="M7" s="21" t="s">
        <v>11</v>
      </c>
      <c r="N7" s="21"/>
      <c r="O7" s="22"/>
      <c r="P7" s="22"/>
      <c r="Q7" s="10"/>
      <c r="R7" s="10"/>
      <c r="S7" s="10"/>
      <c r="T7" s="10"/>
      <c r="U7" s="10"/>
    </row>
    <row r="8" spans="2:21" ht="12.75" customHeight="1">
      <c r="B8" s="23" t="s">
        <v>12</v>
      </c>
      <c r="C8" s="24"/>
      <c r="D8" s="24"/>
      <c r="E8" s="24"/>
      <c r="K8" s="25" t="s">
        <v>13</v>
      </c>
      <c r="L8" s="25"/>
      <c r="M8" s="25"/>
      <c r="N8" s="25"/>
      <c r="O8" s="25"/>
      <c r="P8" s="25"/>
      <c r="Q8" s="25"/>
      <c r="R8" s="10"/>
      <c r="S8" s="10"/>
      <c r="T8" s="10"/>
      <c r="U8" s="10"/>
    </row>
    <row r="9" spans="2:21" ht="12.75">
      <c r="B9" s="23"/>
      <c r="C9" s="26"/>
      <c r="D9" s="27"/>
      <c r="E9" s="27"/>
      <c r="K9" s="28" t="s">
        <v>12</v>
      </c>
      <c r="O9" s="10"/>
      <c r="P9" s="10"/>
      <c r="Q9" s="10"/>
      <c r="R9" s="10"/>
      <c r="S9" s="10"/>
      <c r="T9" s="10"/>
      <c r="U9" s="10"/>
    </row>
    <row r="10" spans="1:21" s="3" customFormat="1" ht="12.75">
      <c r="A10" s="1"/>
      <c r="B10" s="19"/>
      <c r="C10" s="29"/>
      <c r="D10" s="15"/>
      <c r="E10" s="15"/>
      <c r="G10" s="4"/>
      <c r="H10" s="4"/>
      <c r="I10" s="4"/>
      <c r="J10" s="4"/>
      <c r="O10" s="15"/>
      <c r="P10" s="15"/>
      <c r="S10" s="30"/>
      <c r="T10" s="30"/>
      <c r="U10" s="30"/>
    </row>
    <row r="11" spans="1:18" ht="12.7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2.75" customHeight="1">
      <c r="A12" s="32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2.75" customHeight="1">
      <c r="A13" s="33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21" ht="12.75" customHeight="1">
      <c r="A14" s="34" t="s">
        <v>17</v>
      </c>
      <c r="B14" s="35" t="s">
        <v>18</v>
      </c>
      <c r="C14" s="36" t="s">
        <v>19</v>
      </c>
      <c r="D14" s="36" t="s">
        <v>20</v>
      </c>
      <c r="E14" s="36"/>
      <c r="F14" s="36"/>
      <c r="G14" s="36"/>
      <c r="H14" s="36"/>
      <c r="I14" s="36"/>
      <c r="J14" s="36"/>
      <c r="K14" s="36" t="s">
        <v>21</v>
      </c>
      <c r="L14" s="36"/>
      <c r="M14" s="36" t="s">
        <v>22</v>
      </c>
      <c r="N14" s="36"/>
      <c r="O14" s="36"/>
      <c r="P14" s="36"/>
      <c r="Q14" s="37" t="s">
        <v>23</v>
      </c>
      <c r="R14" s="37" t="s">
        <v>24</v>
      </c>
      <c r="S14" s="37" t="s">
        <v>25</v>
      </c>
      <c r="T14" s="37" t="s">
        <v>26</v>
      </c>
      <c r="U14" s="37" t="s">
        <v>27</v>
      </c>
    </row>
    <row r="15" spans="1:21" ht="12.75" customHeight="1">
      <c r="A15" s="34"/>
      <c r="B15" s="35"/>
      <c r="C15" s="36"/>
      <c r="D15" s="36" t="s">
        <v>28</v>
      </c>
      <c r="E15" s="38" t="s">
        <v>29</v>
      </c>
      <c r="F15" s="38"/>
      <c r="G15" s="38"/>
      <c r="H15" s="38"/>
      <c r="I15" s="38"/>
      <c r="J15" s="38"/>
      <c r="K15" s="36" t="s">
        <v>30</v>
      </c>
      <c r="L15" s="36" t="s">
        <v>31</v>
      </c>
      <c r="M15" s="36" t="s">
        <v>32</v>
      </c>
      <c r="N15" s="36" t="s">
        <v>33</v>
      </c>
      <c r="O15" s="36"/>
      <c r="P15" s="36"/>
      <c r="Q15" s="37"/>
      <c r="R15" s="37"/>
      <c r="S15" s="37"/>
      <c r="T15" s="37"/>
      <c r="U15" s="37"/>
    </row>
    <row r="16" spans="1:21" ht="12.75" customHeight="1">
      <c r="A16" s="34"/>
      <c r="B16" s="35"/>
      <c r="C16" s="36"/>
      <c r="D16" s="36"/>
      <c r="E16" s="39" t="s">
        <v>34</v>
      </c>
      <c r="F16" s="39" t="s">
        <v>35</v>
      </c>
      <c r="G16" s="39" t="s">
        <v>36</v>
      </c>
      <c r="H16" s="39" t="s">
        <v>37</v>
      </c>
      <c r="I16" s="39"/>
      <c r="J16" s="39" t="s">
        <v>38</v>
      </c>
      <c r="K16" s="36"/>
      <c r="L16" s="36"/>
      <c r="M16" s="36"/>
      <c r="N16" s="36"/>
      <c r="O16" s="36"/>
      <c r="P16" s="36"/>
      <c r="Q16" s="37"/>
      <c r="R16" s="37"/>
      <c r="S16" s="37"/>
      <c r="T16" s="37"/>
      <c r="U16" s="37"/>
    </row>
    <row r="17" spans="1:21" ht="12.75" customHeight="1">
      <c r="A17" s="34"/>
      <c r="B17" s="35"/>
      <c r="C17" s="36"/>
      <c r="D17" s="36"/>
      <c r="E17" s="39"/>
      <c r="F17" s="39"/>
      <c r="G17" s="39"/>
      <c r="H17" s="36" t="s">
        <v>39</v>
      </c>
      <c r="I17" s="36" t="s">
        <v>40</v>
      </c>
      <c r="J17" s="39"/>
      <c r="K17" s="36"/>
      <c r="L17" s="36"/>
      <c r="M17" s="36"/>
      <c r="N17" s="38" t="s">
        <v>41</v>
      </c>
      <c r="O17" s="38"/>
      <c r="P17" s="36" t="s">
        <v>42</v>
      </c>
      <c r="Q17" s="37"/>
      <c r="R17" s="37"/>
      <c r="S17" s="37"/>
      <c r="T17" s="37"/>
      <c r="U17" s="37"/>
    </row>
    <row r="18" spans="1:43" s="3" customFormat="1" ht="12.75">
      <c r="A18" s="40">
        <v>1</v>
      </c>
      <c r="B18" s="41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3">
        <v>11</v>
      </c>
      <c r="L18" s="43">
        <v>12</v>
      </c>
      <c r="M18" s="43">
        <v>13</v>
      </c>
      <c r="N18" s="43">
        <v>14</v>
      </c>
      <c r="O18" s="43"/>
      <c r="P18" s="43">
        <v>15</v>
      </c>
      <c r="Q18" s="43">
        <v>16</v>
      </c>
      <c r="R18" s="43">
        <v>17</v>
      </c>
      <c r="S18" s="42">
        <v>18</v>
      </c>
      <c r="T18" s="42">
        <v>19</v>
      </c>
      <c r="U18" s="42">
        <v>20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256" ht="12.75" customHeight="1">
      <c r="A19" s="40" t="s">
        <v>43</v>
      </c>
      <c r="B19" s="42" t="s">
        <v>44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IV19" s="44"/>
    </row>
    <row r="20" spans="1:256" ht="12.75" customHeight="1">
      <c r="A20" s="45" t="s">
        <v>45</v>
      </c>
      <c r="B20" s="46" t="s">
        <v>46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IV20" s="44"/>
    </row>
    <row r="21" spans="1:256" ht="12.75" customHeight="1">
      <c r="A21" s="45" t="s">
        <v>47</v>
      </c>
      <c r="B21" s="47" t="s">
        <v>48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IV21" s="44"/>
    </row>
    <row r="22" spans="1:256" ht="12.75">
      <c r="A22" s="45" t="s">
        <v>49</v>
      </c>
      <c r="B22" s="48" t="s">
        <v>50</v>
      </c>
      <c r="C22" s="49"/>
      <c r="D22" s="50">
        <f>500/1.2</f>
        <v>416.6666666666667</v>
      </c>
      <c r="E22" s="51">
        <f aca="true" t="shared" si="0" ref="E22:E23">D22</f>
        <v>416.6666666666667</v>
      </c>
      <c r="F22" s="52"/>
      <c r="G22" s="52"/>
      <c r="H22" s="52"/>
      <c r="I22" s="52"/>
      <c r="J22" s="52"/>
      <c r="K22" s="52"/>
      <c r="L22" s="51">
        <f aca="true" t="shared" si="1" ref="L22:L24">D22</f>
        <v>416.6666666666667</v>
      </c>
      <c r="M22" s="51">
        <f aca="true" t="shared" si="2" ref="M22:M24">L22</f>
        <v>416.6666666666667</v>
      </c>
      <c r="N22" s="52"/>
      <c r="O22" s="52"/>
      <c r="P22" s="52"/>
      <c r="Q22" s="53">
        <v>3.6</v>
      </c>
      <c r="R22" s="53"/>
      <c r="S22" s="53">
        <v>215569</v>
      </c>
      <c r="T22" s="53"/>
      <c r="U22" s="53">
        <v>1489.58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IV22" s="44"/>
    </row>
    <row r="23" spans="1:256" ht="12.75">
      <c r="A23" s="45" t="s">
        <v>51</v>
      </c>
      <c r="B23" s="55" t="s">
        <v>52</v>
      </c>
      <c r="C23" s="49" t="s">
        <v>53</v>
      </c>
      <c r="D23" s="56">
        <v>1228.5</v>
      </c>
      <c r="E23" s="51">
        <f t="shared" si="0"/>
        <v>1228.5</v>
      </c>
      <c r="F23" s="52"/>
      <c r="G23" s="52"/>
      <c r="H23" s="52"/>
      <c r="I23" s="57"/>
      <c r="J23" s="52"/>
      <c r="K23" s="52"/>
      <c r="L23" s="51">
        <f t="shared" si="1"/>
        <v>1228.5</v>
      </c>
      <c r="M23" s="51">
        <f t="shared" si="2"/>
        <v>1228.5</v>
      </c>
      <c r="N23" s="52"/>
      <c r="O23" s="52"/>
      <c r="P23" s="52"/>
      <c r="Q23" s="53">
        <v>9.6</v>
      </c>
      <c r="R23" s="53"/>
      <c r="S23" s="53"/>
      <c r="T23" s="53"/>
      <c r="U23" s="53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IV23" s="44"/>
    </row>
    <row r="24" spans="1:256" ht="12.75">
      <c r="A24" s="45" t="s">
        <v>54</v>
      </c>
      <c r="B24" s="58" t="s">
        <v>55</v>
      </c>
      <c r="C24" s="49" t="s">
        <v>56</v>
      </c>
      <c r="D24" s="51">
        <v>826.473</v>
      </c>
      <c r="E24" s="51">
        <f>40.3+104.57</f>
        <v>144.87</v>
      </c>
      <c r="F24" s="59"/>
      <c r="G24" s="59"/>
      <c r="H24" s="52"/>
      <c r="I24" s="57">
        <f>D24-E24</f>
        <v>681.603</v>
      </c>
      <c r="J24" s="52"/>
      <c r="K24" s="52"/>
      <c r="L24" s="51">
        <f t="shared" si="1"/>
        <v>826.473</v>
      </c>
      <c r="M24" s="51">
        <f t="shared" si="2"/>
        <v>826.473</v>
      </c>
      <c r="N24" s="52"/>
      <c r="O24" s="52"/>
      <c r="P24" s="52"/>
      <c r="Q24" s="53">
        <v>60</v>
      </c>
      <c r="R24" s="53"/>
      <c r="S24" s="53"/>
      <c r="T24" s="53"/>
      <c r="U24" s="53">
        <v>165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IV24" s="44"/>
    </row>
    <row r="25" spans="1:256" ht="12.75" customHeight="1">
      <c r="A25" s="60" t="s">
        <v>57</v>
      </c>
      <c r="B25" s="60"/>
      <c r="C25" s="60"/>
      <c r="D25" s="61">
        <f>SUM(D22:D24)</f>
        <v>2471.6396666666665</v>
      </c>
      <c r="E25" s="61">
        <f>SUM(E22:E24)</f>
        <v>1790.0366666666666</v>
      </c>
      <c r="F25" s="61">
        <f>SUM(F22:F24)</f>
        <v>0</v>
      </c>
      <c r="G25" s="61">
        <f>SUM(G22:G24)</f>
        <v>0</v>
      </c>
      <c r="H25" s="61">
        <f>SUM(H22:H24)</f>
        <v>0</v>
      </c>
      <c r="I25" s="61">
        <f>SUM(I22:I24)</f>
        <v>681.603</v>
      </c>
      <c r="J25" s="61">
        <f>SUM(J22:J24)</f>
        <v>0</v>
      </c>
      <c r="K25" s="61">
        <f>SUM(K22:K24)</f>
        <v>0</v>
      </c>
      <c r="L25" s="61">
        <f>SUM(L22:L24)</f>
        <v>2471.6396666666665</v>
      </c>
      <c r="M25" s="61">
        <f>SUM(M22:M24)</f>
        <v>2471.6396666666665</v>
      </c>
      <c r="N25" s="61">
        <f>SUM(N22:N24)</f>
        <v>0</v>
      </c>
      <c r="O25" s="61">
        <f>SUM(O22:O24)</f>
        <v>0</v>
      </c>
      <c r="P25" s="61">
        <f>SUM(P22:P24)</f>
        <v>0</v>
      </c>
      <c r="Q25" s="61">
        <f>SUM(Q22:Q24)</f>
        <v>73.19999999999999</v>
      </c>
      <c r="R25" s="61">
        <f>SUM(R22:R24)</f>
        <v>0</v>
      </c>
      <c r="S25" s="62">
        <f>SUM(S22:S24)</f>
        <v>215569</v>
      </c>
      <c r="T25" s="61">
        <f>SUM(T22:T24)</f>
        <v>0</v>
      </c>
      <c r="U25" s="61">
        <f>SUM(U22:U24)</f>
        <v>1654.58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IV25" s="44"/>
    </row>
    <row r="26" spans="1:256" ht="12.75" customHeight="1">
      <c r="A26" s="45" t="s">
        <v>58</v>
      </c>
      <c r="B26" s="47" t="s">
        <v>59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>
        <f aca="true" t="shared" si="3" ref="M26:M29">L26</f>
        <v>0</v>
      </c>
      <c r="N26" s="47"/>
      <c r="O26" s="47"/>
      <c r="P26" s="47"/>
      <c r="Q26" s="47"/>
      <c r="R26" s="47"/>
      <c r="S26" s="47"/>
      <c r="T26" s="47"/>
      <c r="U26" s="47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IV26" s="44"/>
    </row>
    <row r="27" spans="1:256" ht="12.75">
      <c r="A27" s="45" t="s">
        <v>60</v>
      </c>
      <c r="B27" s="63" t="s">
        <v>61</v>
      </c>
      <c r="C27" s="49" t="s">
        <v>62</v>
      </c>
      <c r="D27" s="56">
        <f>300/1.2</f>
        <v>250</v>
      </c>
      <c r="E27" s="51">
        <f aca="true" t="shared" si="4" ref="E27:E29">D27</f>
        <v>250</v>
      </c>
      <c r="F27" s="52"/>
      <c r="G27" s="52"/>
      <c r="H27" s="52"/>
      <c r="I27" s="52"/>
      <c r="J27" s="52"/>
      <c r="K27" s="52"/>
      <c r="L27" s="51">
        <f aca="true" t="shared" si="5" ref="L27:L29">D27</f>
        <v>250</v>
      </c>
      <c r="M27" s="51">
        <f t="shared" si="3"/>
        <v>250</v>
      </c>
      <c r="N27" s="52"/>
      <c r="O27" s="52"/>
      <c r="P27" s="52"/>
      <c r="Q27" s="53">
        <v>62.4</v>
      </c>
      <c r="R27" s="53"/>
      <c r="S27" s="53"/>
      <c r="T27" s="53"/>
      <c r="U27" s="57">
        <v>48.5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IV27" s="44"/>
    </row>
    <row r="28" spans="1:256" ht="12.75">
      <c r="A28" s="45" t="s">
        <v>63</v>
      </c>
      <c r="B28" s="48" t="s">
        <v>64</v>
      </c>
      <c r="C28" s="49" t="s">
        <v>65</v>
      </c>
      <c r="D28" s="50">
        <f>350/1.2</f>
        <v>291.6666666666667</v>
      </c>
      <c r="E28" s="51">
        <f t="shared" si="4"/>
        <v>291.6666666666667</v>
      </c>
      <c r="F28" s="52"/>
      <c r="G28" s="52"/>
      <c r="H28" s="52"/>
      <c r="I28" s="52"/>
      <c r="J28" s="52"/>
      <c r="K28" s="52"/>
      <c r="L28" s="51">
        <f t="shared" si="5"/>
        <v>291.6666666666667</v>
      </c>
      <c r="M28" s="51">
        <f t="shared" si="3"/>
        <v>291.6666666666667</v>
      </c>
      <c r="N28" s="52"/>
      <c r="O28" s="52"/>
      <c r="P28" s="52"/>
      <c r="Q28" s="53">
        <v>552</v>
      </c>
      <c r="R28" s="53"/>
      <c r="S28" s="53"/>
      <c r="T28" s="53"/>
      <c r="U28" s="57">
        <v>6.34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IV28" s="44"/>
    </row>
    <row r="29" spans="1:256" ht="12.75">
      <c r="A29" s="45" t="s">
        <v>66</v>
      </c>
      <c r="B29" s="56" t="s">
        <v>67</v>
      </c>
      <c r="C29" s="49" t="s">
        <v>65</v>
      </c>
      <c r="D29" s="56">
        <f>150/1.2</f>
        <v>125</v>
      </c>
      <c r="E29" s="51">
        <f t="shared" si="4"/>
        <v>125</v>
      </c>
      <c r="F29" s="52"/>
      <c r="G29" s="52"/>
      <c r="H29" s="52"/>
      <c r="I29" s="52"/>
      <c r="J29" s="52"/>
      <c r="K29" s="52"/>
      <c r="L29" s="51">
        <f t="shared" si="5"/>
        <v>125</v>
      </c>
      <c r="M29" s="51">
        <f t="shared" si="3"/>
        <v>125</v>
      </c>
      <c r="N29" s="52"/>
      <c r="O29" s="52"/>
      <c r="P29" s="52"/>
      <c r="Q29" s="53">
        <v>236.4</v>
      </c>
      <c r="R29" s="53"/>
      <c r="S29" s="53"/>
      <c r="T29" s="53"/>
      <c r="U29" s="57">
        <v>6.34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IV29" s="44"/>
    </row>
    <row r="30" spans="1:256" ht="12.75" customHeight="1">
      <c r="A30" s="42" t="s">
        <v>68</v>
      </c>
      <c r="B30" s="42">
        <f>SUM(B27:B29)</f>
        <v>0</v>
      </c>
      <c r="C30" s="42">
        <f>SUM(C27:C29)</f>
        <v>0</v>
      </c>
      <c r="D30" s="61">
        <f>SUM(D27:D29)</f>
        <v>666.6666666666667</v>
      </c>
      <c r="E30" s="61">
        <f>SUM(E27:E29)</f>
        <v>666.6666666666667</v>
      </c>
      <c r="F30" s="61">
        <f>SUM(F27:F29)</f>
        <v>0</v>
      </c>
      <c r="G30" s="61">
        <f>SUM(G27:G29)</f>
        <v>0</v>
      </c>
      <c r="H30" s="61">
        <f>SUM(H27:H29)</f>
        <v>0</v>
      </c>
      <c r="I30" s="61">
        <f>SUM(I27:I29)</f>
        <v>0</v>
      </c>
      <c r="J30" s="61">
        <f>SUM(J27:J29)</f>
        <v>0</v>
      </c>
      <c r="K30" s="61">
        <f>SUM(K27:K29)</f>
        <v>0</v>
      </c>
      <c r="L30" s="61">
        <f>SUM(L27:L29)</f>
        <v>666.6666666666667</v>
      </c>
      <c r="M30" s="61">
        <f>SUM(M27:M29)</f>
        <v>666.6666666666667</v>
      </c>
      <c r="N30" s="61">
        <f>SUM(N27:N29)</f>
        <v>0</v>
      </c>
      <c r="O30" s="61">
        <f>SUM(O27:O29)</f>
        <v>0</v>
      </c>
      <c r="P30" s="61">
        <f>SUM(P27:P29)</f>
        <v>0</v>
      </c>
      <c r="Q30" s="61">
        <f>SUM(Q27:Q29)</f>
        <v>850.8</v>
      </c>
      <c r="R30" s="61">
        <f>SUM(R27:R29)</f>
        <v>0</v>
      </c>
      <c r="S30" s="61">
        <f>SUM(S27:S29)</f>
        <v>0</v>
      </c>
      <c r="T30" s="61">
        <f>SUM(T27:T29)</f>
        <v>0</v>
      </c>
      <c r="U30" s="61">
        <f>SUM(U27:U29)</f>
        <v>61.18</v>
      </c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IV30" s="44"/>
    </row>
    <row r="31" spans="1:256" ht="12.75" customHeight="1">
      <c r="A31" s="45" t="s">
        <v>69</v>
      </c>
      <c r="B31" s="38" t="s">
        <v>70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IV31" s="44"/>
    </row>
    <row r="32" spans="1:256" ht="12.75" customHeight="1">
      <c r="A32" s="42" t="s">
        <v>71</v>
      </c>
      <c r="B32" s="42"/>
      <c r="C32" s="42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4">
        <v>0</v>
      </c>
      <c r="R32" s="61"/>
      <c r="S32" s="62">
        <v>0</v>
      </c>
      <c r="T32" s="61">
        <v>0</v>
      </c>
      <c r="U32" s="61">
        <v>0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IV32" s="44"/>
    </row>
    <row r="33" spans="1:256" ht="12.75" customHeight="1">
      <c r="A33" s="45" t="s">
        <v>72</v>
      </c>
      <c r="B33" s="38" t="s">
        <v>73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IV33" s="44"/>
    </row>
    <row r="34" spans="1:256" ht="12.75" customHeight="1">
      <c r="A34" s="42" t="s">
        <v>74</v>
      </c>
      <c r="B34" s="42" t="e">
        <f>SUM(#REF!)</f>
        <v>#REF!</v>
      </c>
      <c r="C34" s="42" t="e">
        <f>SUM(#REF!)</f>
        <v>#REF!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4">
        <v>0</v>
      </c>
      <c r="R34" s="61"/>
      <c r="S34" s="62">
        <v>0</v>
      </c>
      <c r="T34" s="61">
        <v>0</v>
      </c>
      <c r="U34" s="61">
        <v>0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IV34" s="44"/>
    </row>
    <row r="35" spans="1:256" ht="12.75" customHeight="1">
      <c r="A35" s="45" t="s">
        <v>75</v>
      </c>
      <c r="B35" s="38" t="s">
        <v>76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IV35" s="44"/>
    </row>
    <row r="36" spans="1:256" ht="12.75">
      <c r="A36" s="45" t="s">
        <v>77</v>
      </c>
      <c r="B36" s="56" t="s">
        <v>78</v>
      </c>
      <c r="C36" s="49"/>
      <c r="D36" s="56">
        <v>390</v>
      </c>
      <c r="E36" s="51">
        <f aca="true" t="shared" si="6" ref="E36:E37">D36</f>
        <v>390</v>
      </c>
      <c r="F36" s="59"/>
      <c r="G36" s="59"/>
      <c r="H36" s="59"/>
      <c r="I36" s="59"/>
      <c r="J36" s="59"/>
      <c r="K36" s="59"/>
      <c r="L36" s="51">
        <f aca="true" t="shared" si="7" ref="L36:L37">D36</f>
        <v>390</v>
      </c>
      <c r="M36" s="51">
        <f aca="true" t="shared" si="8" ref="M36:M37">L36</f>
        <v>390</v>
      </c>
      <c r="N36" s="59"/>
      <c r="O36" s="59"/>
      <c r="P36" s="59"/>
      <c r="Q36" s="59"/>
      <c r="R36" s="59"/>
      <c r="S36" s="59"/>
      <c r="T36" s="59"/>
      <c r="U36" s="51">
        <v>0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IV36" s="44"/>
    </row>
    <row r="37" spans="1:256" ht="12.75">
      <c r="A37" s="45" t="s">
        <v>79</v>
      </c>
      <c r="B37" s="65" t="s">
        <v>80</v>
      </c>
      <c r="C37" s="66" t="s">
        <v>81</v>
      </c>
      <c r="D37" s="51">
        <f>1250/1.2-301.82</f>
        <v>739.8466666666668</v>
      </c>
      <c r="E37" s="51">
        <f t="shared" si="6"/>
        <v>739.8466666666668</v>
      </c>
      <c r="F37" s="59"/>
      <c r="G37" s="59"/>
      <c r="H37" s="59"/>
      <c r="I37" s="59"/>
      <c r="J37" s="59"/>
      <c r="K37" s="59"/>
      <c r="L37" s="51">
        <f t="shared" si="7"/>
        <v>739.8466666666668</v>
      </c>
      <c r="M37" s="51">
        <f t="shared" si="8"/>
        <v>739.8466666666668</v>
      </c>
      <c r="N37" s="59"/>
      <c r="O37" s="59"/>
      <c r="P37" s="59"/>
      <c r="Q37" s="59"/>
      <c r="R37" s="59"/>
      <c r="S37" s="59"/>
      <c r="T37" s="59"/>
      <c r="U37" s="51">
        <v>0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IV37" s="44"/>
    </row>
    <row r="38" spans="1:70" s="5" customFormat="1" ht="12.75" customHeight="1">
      <c r="A38" s="42" t="s">
        <v>82</v>
      </c>
      <c r="B38" s="42"/>
      <c r="C38" s="42"/>
      <c r="D38" s="61">
        <f>SUM(D36:D37)</f>
        <v>1129.8466666666668</v>
      </c>
      <c r="E38" s="61">
        <f>SUM(E36:E37)</f>
        <v>1129.8466666666668</v>
      </c>
      <c r="F38" s="61">
        <f>SUM(F36:F37)</f>
        <v>0</v>
      </c>
      <c r="G38" s="61">
        <f>SUM(G36:G37)</f>
        <v>0</v>
      </c>
      <c r="H38" s="61">
        <f>SUM(H36:H37)</f>
        <v>0</v>
      </c>
      <c r="I38" s="61">
        <f>SUM(I36:I37)</f>
        <v>0</v>
      </c>
      <c r="J38" s="61">
        <f>SUM(J36:J37)</f>
        <v>0</v>
      </c>
      <c r="K38" s="61">
        <f>SUM(K36:K37)</f>
        <v>0</v>
      </c>
      <c r="L38" s="61">
        <f>SUM(L36:L37)</f>
        <v>1129.8466666666668</v>
      </c>
      <c r="M38" s="61">
        <f>SUM(M36:M37)</f>
        <v>1129.8466666666668</v>
      </c>
      <c r="N38" s="61">
        <f>SUM(N36:N37)</f>
        <v>0</v>
      </c>
      <c r="O38" s="61">
        <f>SUM(O36)</f>
        <v>0</v>
      </c>
      <c r="P38" s="61">
        <f>SUM(P36:P37)</f>
        <v>0</v>
      </c>
      <c r="Q38" s="61">
        <f>SUM(Q36:Q37)</f>
        <v>0</v>
      </c>
      <c r="R38" s="61">
        <f>SUM(R36:R37)</f>
        <v>0</v>
      </c>
      <c r="S38" s="61">
        <f>SUM(S36:S37)</f>
        <v>0</v>
      </c>
      <c r="T38" s="61">
        <f>SUM(T36:T37)</f>
        <v>0</v>
      </c>
      <c r="U38" s="61">
        <f>SUM(U36:U37)</f>
        <v>0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</row>
    <row r="39" spans="1:70" s="5" customFormat="1" ht="12.75" customHeight="1">
      <c r="A39" s="45" t="s">
        <v>83</v>
      </c>
      <c r="B39" s="38" t="s">
        <v>84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</row>
    <row r="40" spans="1:70" s="5" customFormat="1" ht="12.75">
      <c r="A40" s="45" t="s">
        <v>85</v>
      </c>
      <c r="B40" s="68"/>
      <c r="C40" s="66"/>
      <c r="D40" s="69"/>
      <c r="E40" s="51">
        <f>D40</f>
        <v>0</v>
      </c>
      <c r="F40" s="59"/>
      <c r="G40" s="59"/>
      <c r="H40" s="59"/>
      <c r="I40" s="59"/>
      <c r="J40" s="59"/>
      <c r="K40" s="59"/>
      <c r="L40" s="51">
        <f>D40</f>
        <v>0</v>
      </c>
      <c r="M40" s="51">
        <f>D40</f>
        <v>0</v>
      </c>
      <c r="N40" s="59"/>
      <c r="O40" s="59"/>
      <c r="P40" s="59"/>
      <c r="Q40" s="59"/>
      <c r="R40" s="59"/>
      <c r="S40" s="59"/>
      <c r="T40" s="59"/>
      <c r="U40" s="59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</row>
    <row r="41" spans="1:70" s="5" customFormat="1" ht="12.75" customHeight="1">
      <c r="A41" s="42" t="s">
        <v>86</v>
      </c>
      <c r="B41" s="42"/>
      <c r="C41" s="42"/>
      <c r="D41" s="61">
        <f>SUM(D40)</f>
        <v>0</v>
      </c>
      <c r="E41" s="61">
        <f>SUM(E40)</f>
        <v>0</v>
      </c>
      <c r="F41" s="61">
        <f>SUM(F40)</f>
        <v>0</v>
      </c>
      <c r="G41" s="61">
        <f>SUM(G40)</f>
        <v>0</v>
      </c>
      <c r="H41" s="61">
        <f>SUM(H40)</f>
        <v>0</v>
      </c>
      <c r="I41" s="61">
        <f>SUM(I40)</f>
        <v>0</v>
      </c>
      <c r="J41" s="61">
        <f>SUM(J40)</f>
        <v>0</v>
      </c>
      <c r="K41" s="61">
        <f>SUM(K40)</f>
        <v>0</v>
      </c>
      <c r="L41" s="61">
        <f>SUM(L40)</f>
        <v>0</v>
      </c>
      <c r="M41" s="61">
        <f>SUM(M40)</f>
        <v>0</v>
      </c>
      <c r="N41" s="61">
        <f>SUM(N40)</f>
        <v>0</v>
      </c>
      <c r="O41" s="61">
        <f>SUM(O40)</f>
        <v>0</v>
      </c>
      <c r="P41" s="61">
        <f>SUM(P40)</f>
        <v>0</v>
      </c>
      <c r="Q41" s="61">
        <f>SUM(Q40)</f>
        <v>0</v>
      </c>
      <c r="R41" s="61"/>
      <c r="S41" s="62">
        <f>SUM(S40)</f>
        <v>0</v>
      </c>
      <c r="T41" s="61">
        <f>SUM(T40)</f>
        <v>0</v>
      </c>
      <c r="U41" s="61">
        <v>0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</row>
    <row r="42" spans="1:70" s="5" customFormat="1" ht="12.75" customHeight="1">
      <c r="A42" s="45" t="s">
        <v>87</v>
      </c>
      <c r="B42" s="38" t="s">
        <v>88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</row>
    <row r="43" spans="1:70" s="5" customFormat="1" ht="12.75" customHeight="1">
      <c r="A43" s="42" t="s">
        <v>89</v>
      </c>
      <c r="B43" s="42"/>
      <c r="C43" s="42"/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4">
        <v>0</v>
      </c>
      <c r="R43" s="61"/>
      <c r="S43" s="62">
        <v>0</v>
      </c>
      <c r="T43" s="61">
        <v>0</v>
      </c>
      <c r="U43" s="61">
        <v>0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</row>
    <row r="44" spans="1:70" s="5" customFormat="1" ht="12.75" customHeight="1">
      <c r="A44" s="45" t="s">
        <v>90</v>
      </c>
      <c r="B44" s="38" t="s">
        <v>91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</row>
    <row r="45" spans="1:70" s="5" customFormat="1" ht="12.75">
      <c r="A45" s="45" t="s">
        <v>92</v>
      </c>
      <c r="B45" s="63" t="s">
        <v>93</v>
      </c>
      <c r="C45" s="49" t="s">
        <v>94</v>
      </c>
      <c r="D45" s="50">
        <f>(99.73+26.96+25.3+108.056+12*4)/1.2</f>
        <v>256.705</v>
      </c>
      <c r="E45" s="51">
        <f aca="true" t="shared" si="9" ref="E45:E46">D45</f>
        <v>256.705</v>
      </c>
      <c r="F45" s="59"/>
      <c r="G45" s="59"/>
      <c r="H45" s="59"/>
      <c r="I45" s="59"/>
      <c r="J45" s="59"/>
      <c r="K45" s="59"/>
      <c r="L45" s="51">
        <f aca="true" t="shared" si="10" ref="L45:L60">D45</f>
        <v>256.705</v>
      </c>
      <c r="M45" s="51">
        <f aca="true" t="shared" si="11" ref="M45:M60">L45</f>
        <v>256.705</v>
      </c>
      <c r="N45" s="59"/>
      <c r="O45" s="59"/>
      <c r="P45" s="59"/>
      <c r="Q45" s="59"/>
      <c r="R45" s="59"/>
      <c r="S45" s="59"/>
      <c r="T45" s="59"/>
      <c r="U45" s="51">
        <v>0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</row>
    <row r="46" spans="1:70" s="5" customFormat="1" ht="12.75">
      <c r="A46" s="45" t="s">
        <v>95</v>
      </c>
      <c r="B46" s="48" t="s">
        <v>96</v>
      </c>
      <c r="C46" s="49" t="s">
        <v>97</v>
      </c>
      <c r="D46" s="56">
        <f>510/1.2</f>
        <v>425</v>
      </c>
      <c r="E46" s="51">
        <f t="shared" si="9"/>
        <v>425</v>
      </c>
      <c r="F46" s="59"/>
      <c r="G46" s="59"/>
      <c r="H46" s="59"/>
      <c r="I46" s="59"/>
      <c r="J46" s="59"/>
      <c r="K46" s="59"/>
      <c r="L46" s="51">
        <f t="shared" si="10"/>
        <v>425</v>
      </c>
      <c r="M46" s="51">
        <f t="shared" si="11"/>
        <v>425</v>
      </c>
      <c r="N46" s="59"/>
      <c r="O46" s="59"/>
      <c r="P46" s="59"/>
      <c r="Q46" s="59"/>
      <c r="R46" s="59"/>
      <c r="S46" s="59"/>
      <c r="T46" s="59"/>
      <c r="U46" s="51">
        <v>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</row>
    <row r="47" spans="1:70" s="5" customFormat="1" ht="12.75">
      <c r="A47" s="45" t="s">
        <v>98</v>
      </c>
      <c r="B47" s="56" t="s">
        <v>99</v>
      </c>
      <c r="C47" s="49" t="s">
        <v>100</v>
      </c>
      <c r="D47" s="50">
        <f>80/1.2</f>
        <v>66.66666666666667</v>
      </c>
      <c r="E47" s="51"/>
      <c r="F47" s="59"/>
      <c r="G47" s="59"/>
      <c r="H47" s="59"/>
      <c r="I47" s="51">
        <f>D47-E47</f>
        <v>66.66666666666667</v>
      </c>
      <c r="J47" s="59"/>
      <c r="K47" s="59"/>
      <c r="L47" s="51">
        <f t="shared" si="10"/>
        <v>66.66666666666667</v>
      </c>
      <c r="M47" s="51">
        <f t="shared" si="11"/>
        <v>66.66666666666667</v>
      </c>
      <c r="N47" s="59"/>
      <c r="O47" s="59"/>
      <c r="P47" s="59"/>
      <c r="Q47" s="59">
        <v>154.8</v>
      </c>
      <c r="R47" s="59"/>
      <c r="S47" s="59"/>
      <c r="T47" s="59"/>
      <c r="U47" s="51">
        <v>6.2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</row>
    <row r="48" spans="1:70" s="5" customFormat="1" ht="12.75">
      <c r="A48" s="45" t="s">
        <v>101</v>
      </c>
      <c r="B48" s="56" t="s">
        <v>102</v>
      </c>
      <c r="C48" s="49"/>
      <c r="D48" s="56">
        <v>90</v>
      </c>
      <c r="E48" s="51">
        <f aca="true" t="shared" si="12" ref="E48:E52">D48</f>
        <v>90</v>
      </c>
      <c r="F48" s="59"/>
      <c r="G48" s="59"/>
      <c r="H48" s="59"/>
      <c r="I48" s="59"/>
      <c r="J48" s="59"/>
      <c r="K48" s="59"/>
      <c r="L48" s="51">
        <f t="shared" si="10"/>
        <v>90</v>
      </c>
      <c r="M48" s="51">
        <f t="shared" si="11"/>
        <v>90</v>
      </c>
      <c r="N48" s="59"/>
      <c r="O48" s="59"/>
      <c r="P48" s="59"/>
      <c r="Q48" s="59"/>
      <c r="R48" s="59"/>
      <c r="S48" s="59"/>
      <c r="T48" s="59"/>
      <c r="U48" s="51">
        <v>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</row>
    <row r="49" spans="1:70" s="5" customFormat="1" ht="12.75">
      <c r="A49" s="45" t="s">
        <v>103</v>
      </c>
      <c r="B49" s="65" t="s">
        <v>104</v>
      </c>
      <c r="C49" s="66" t="s">
        <v>105</v>
      </c>
      <c r="D49" s="69">
        <f>100/1.2</f>
        <v>83.33333333333334</v>
      </c>
      <c r="E49" s="51">
        <f t="shared" si="12"/>
        <v>83.33333333333334</v>
      </c>
      <c r="F49" s="59"/>
      <c r="G49" s="59"/>
      <c r="H49" s="59"/>
      <c r="I49" s="59"/>
      <c r="J49" s="59"/>
      <c r="K49" s="59"/>
      <c r="L49" s="51">
        <f t="shared" si="10"/>
        <v>83.33333333333334</v>
      </c>
      <c r="M49" s="51">
        <f t="shared" si="11"/>
        <v>83.33333333333334</v>
      </c>
      <c r="N49" s="59"/>
      <c r="O49" s="59"/>
      <c r="P49" s="59"/>
      <c r="Q49" s="59"/>
      <c r="R49" s="59"/>
      <c r="S49" s="59"/>
      <c r="T49" s="59"/>
      <c r="U49" s="51">
        <v>0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</row>
    <row r="50" spans="1:70" s="5" customFormat="1" ht="12.75">
      <c r="A50" s="45" t="s">
        <v>106</v>
      </c>
      <c r="B50" s="56" t="s">
        <v>107</v>
      </c>
      <c r="C50" s="49" t="s">
        <v>108</v>
      </c>
      <c r="D50" s="50">
        <f>118.28/1.2</f>
        <v>98.56666666666668</v>
      </c>
      <c r="E50" s="51">
        <f t="shared" si="12"/>
        <v>98.56666666666668</v>
      </c>
      <c r="F50" s="59"/>
      <c r="G50" s="59"/>
      <c r="H50" s="59"/>
      <c r="I50" s="59"/>
      <c r="J50" s="59"/>
      <c r="K50" s="59"/>
      <c r="L50" s="51">
        <f t="shared" si="10"/>
        <v>98.56666666666668</v>
      </c>
      <c r="M50" s="51">
        <f t="shared" si="11"/>
        <v>98.56666666666668</v>
      </c>
      <c r="N50" s="59"/>
      <c r="O50" s="59"/>
      <c r="P50" s="59"/>
      <c r="Q50" s="59">
        <v>27.6</v>
      </c>
      <c r="R50" s="59"/>
      <c r="S50" s="59"/>
      <c r="T50" s="59">
        <v>39.69</v>
      </c>
      <c r="U50" s="51">
        <v>42.69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</row>
    <row r="51" spans="1:70" s="5" customFormat="1" ht="12.75">
      <c r="A51" s="45" t="s">
        <v>109</v>
      </c>
      <c r="B51" s="56" t="s">
        <v>110</v>
      </c>
      <c r="C51" s="49"/>
      <c r="D51" s="56">
        <f aca="true" t="shared" si="13" ref="D51:D52">300/1.2</f>
        <v>250</v>
      </c>
      <c r="E51" s="51">
        <f t="shared" si="12"/>
        <v>250</v>
      </c>
      <c r="F51" s="59"/>
      <c r="G51" s="59"/>
      <c r="H51" s="59"/>
      <c r="I51" s="59"/>
      <c r="J51" s="59"/>
      <c r="K51" s="59"/>
      <c r="L51" s="51">
        <f t="shared" si="10"/>
        <v>250</v>
      </c>
      <c r="M51" s="51">
        <f t="shared" si="11"/>
        <v>250</v>
      </c>
      <c r="N51" s="59"/>
      <c r="O51" s="59"/>
      <c r="P51" s="59"/>
      <c r="Q51" s="59">
        <v>3.6</v>
      </c>
      <c r="R51" s="59"/>
      <c r="S51" s="59"/>
      <c r="T51" s="59"/>
      <c r="U51" s="51">
        <v>797.31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</row>
    <row r="52" spans="1:70" s="5" customFormat="1" ht="12.75">
      <c r="A52" s="45" t="s">
        <v>111</v>
      </c>
      <c r="B52" s="48" t="s">
        <v>112</v>
      </c>
      <c r="C52" s="49" t="s">
        <v>108</v>
      </c>
      <c r="D52" s="56">
        <f t="shared" si="13"/>
        <v>250</v>
      </c>
      <c r="E52" s="51">
        <f t="shared" si="12"/>
        <v>250</v>
      </c>
      <c r="F52" s="59"/>
      <c r="G52" s="59"/>
      <c r="H52" s="59"/>
      <c r="I52" s="59"/>
      <c r="J52" s="59"/>
      <c r="K52" s="59"/>
      <c r="L52" s="51">
        <f t="shared" si="10"/>
        <v>250</v>
      </c>
      <c r="M52" s="51">
        <f t="shared" si="11"/>
        <v>250</v>
      </c>
      <c r="N52" s="59"/>
      <c r="O52" s="59"/>
      <c r="P52" s="59"/>
      <c r="Q52" s="59">
        <v>8.4</v>
      </c>
      <c r="R52" s="59"/>
      <c r="S52" s="59"/>
      <c r="T52" s="59"/>
      <c r="U52" s="51">
        <v>356.1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</row>
    <row r="53" spans="1:70" s="5" customFormat="1" ht="12.75">
      <c r="A53" s="45" t="s">
        <v>113</v>
      </c>
      <c r="B53" s="56" t="s">
        <v>114</v>
      </c>
      <c r="C53" s="49" t="s">
        <v>108</v>
      </c>
      <c r="D53" s="50">
        <f>166/1.2</f>
        <v>138.33333333333334</v>
      </c>
      <c r="E53" s="51"/>
      <c r="F53" s="59"/>
      <c r="G53" s="59"/>
      <c r="H53" s="59"/>
      <c r="I53" s="51">
        <f>D53</f>
        <v>138.33333333333334</v>
      </c>
      <c r="J53" s="59"/>
      <c r="K53" s="59"/>
      <c r="L53" s="51">
        <f t="shared" si="10"/>
        <v>138.33333333333334</v>
      </c>
      <c r="M53" s="51">
        <f t="shared" si="11"/>
        <v>138.33333333333334</v>
      </c>
      <c r="N53" s="59"/>
      <c r="O53" s="59"/>
      <c r="P53" s="59"/>
      <c r="Q53" s="59">
        <v>10.8</v>
      </c>
      <c r="R53" s="59"/>
      <c r="S53" s="59"/>
      <c r="T53" s="59"/>
      <c r="U53" s="51">
        <v>148.24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</row>
    <row r="54" spans="1:70" s="5" customFormat="1" ht="12.75">
      <c r="A54" s="45" t="s">
        <v>115</v>
      </c>
      <c r="B54" s="63" t="s">
        <v>116</v>
      </c>
      <c r="C54" s="49"/>
      <c r="D54" s="50">
        <f>232.12/1.2</f>
        <v>193.43333333333334</v>
      </c>
      <c r="E54" s="51">
        <f>D54</f>
        <v>193.43333333333334</v>
      </c>
      <c r="F54" s="59"/>
      <c r="G54" s="59"/>
      <c r="H54" s="59"/>
      <c r="I54" s="59"/>
      <c r="J54" s="59"/>
      <c r="K54" s="59"/>
      <c r="L54" s="51">
        <f t="shared" si="10"/>
        <v>193.43333333333334</v>
      </c>
      <c r="M54" s="51">
        <f t="shared" si="11"/>
        <v>193.43333333333334</v>
      </c>
      <c r="N54" s="59"/>
      <c r="O54" s="59"/>
      <c r="P54" s="59"/>
      <c r="Q54" s="59"/>
      <c r="R54" s="59"/>
      <c r="S54" s="59"/>
      <c r="T54" s="59"/>
      <c r="U54" s="51">
        <v>0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</row>
    <row r="55" spans="1:70" s="5" customFormat="1" ht="12.75">
      <c r="A55" s="45" t="s">
        <v>117</v>
      </c>
      <c r="B55" s="56" t="s">
        <v>118</v>
      </c>
      <c r="C55" s="49" t="s">
        <v>119</v>
      </c>
      <c r="D55" s="51">
        <f>208.027/1.2</f>
        <v>173.35583333333332</v>
      </c>
      <c r="E55" s="51"/>
      <c r="F55" s="59"/>
      <c r="G55" s="59"/>
      <c r="H55" s="59"/>
      <c r="I55" s="51">
        <f>D55-E55</f>
        <v>173.35583333333332</v>
      </c>
      <c r="J55" s="59"/>
      <c r="K55" s="59"/>
      <c r="L55" s="51">
        <f t="shared" si="10"/>
        <v>173.35583333333332</v>
      </c>
      <c r="M55" s="51">
        <f t="shared" si="11"/>
        <v>173.35583333333332</v>
      </c>
      <c r="N55" s="59"/>
      <c r="O55" s="59"/>
      <c r="P55" s="59"/>
      <c r="Q55" s="59"/>
      <c r="R55" s="59"/>
      <c r="S55" s="59"/>
      <c r="T55" s="59"/>
      <c r="U55" s="51">
        <v>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</row>
    <row r="56" spans="1:70" s="5" customFormat="1" ht="12.75">
      <c r="A56" s="45" t="s">
        <v>120</v>
      </c>
      <c r="B56" s="56" t="s">
        <v>121</v>
      </c>
      <c r="C56" s="49" t="s">
        <v>119</v>
      </c>
      <c r="D56" s="51">
        <f>126.11321/1.2</f>
        <v>105.09434166666666</v>
      </c>
      <c r="E56" s="51">
        <f aca="true" t="shared" si="14" ref="E56:E60">D56</f>
        <v>105.09434166666666</v>
      </c>
      <c r="F56" s="59"/>
      <c r="G56" s="59"/>
      <c r="H56" s="59"/>
      <c r="I56" s="59"/>
      <c r="J56" s="59"/>
      <c r="K56" s="59"/>
      <c r="L56" s="51">
        <f t="shared" si="10"/>
        <v>105.09434166666666</v>
      </c>
      <c r="M56" s="51">
        <f t="shared" si="11"/>
        <v>105.09434166666666</v>
      </c>
      <c r="N56" s="59"/>
      <c r="O56" s="59"/>
      <c r="P56" s="59"/>
      <c r="Q56" s="59"/>
      <c r="R56" s="59"/>
      <c r="S56" s="59"/>
      <c r="T56" s="59"/>
      <c r="U56" s="51">
        <v>0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</row>
    <row r="57" spans="1:70" s="5" customFormat="1" ht="12.75">
      <c r="A57" s="45" t="s">
        <v>122</v>
      </c>
      <c r="B57" s="56" t="s">
        <v>123</v>
      </c>
      <c r="C57" s="49" t="s">
        <v>119</v>
      </c>
      <c r="D57" s="51">
        <f>132.146/1.2</f>
        <v>110.12166666666666</v>
      </c>
      <c r="E57" s="51">
        <f t="shared" si="14"/>
        <v>110.12166666666666</v>
      </c>
      <c r="F57" s="59"/>
      <c r="G57" s="59"/>
      <c r="H57" s="59"/>
      <c r="I57" s="59"/>
      <c r="J57" s="59"/>
      <c r="K57" s="59"/>
      <c r="L57" s="51">
        <f t="shared" si="10"/>
        <v>110.12166666666666</v>
      </c>
      <c r="M57" s="51">
        <f t="shared" si="11"/>
        <v>110.12166666666666</v>
      </c>
      <c r="N57" s="59"/>
      <c r="O57" s="59"/>
      <c r="P57" s="59"/>
      <c r="Q57" s="59"/>
      <c r="R57" s="59"/>
      <c r="S57" s="59"/>
      <c r="T57" s="59"/>
      <c r="U57" s="51">
        <v>0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</row>
    <row r="58" spans="1:70" s="5" customFormat="1" ht="12.75">
      <c r="A58" s="45" t="s">
        <v>124</v>
      </c>
      <c r="B58" s="56" t="s">
        <v>125</v>
      </c>
      <c r="C58" s="49" t="s">
        <v>119</v>
      </c>
      <c r="D58" s="51">
        <f>220+30/1.2</f>
        <v>245</v>
      </c>
      <c r="E58" s="51">
        <f t="shared" si="14"/>
        <v>245</v>
      </c>
      <c r="F58" s="59"/>
      <c r="G58" s="59"/>
      <c r="H58" s="59"/>
      <c r="I58" s="59"/>
      <c r="J58" s="59"/>
      <c r="K58" s="59"/>
      <c r="L58" s="51">
        <f t="shared" si="10"/>
        <v>245</v>
      </c>
      <c r="M58" s="51">
        <f t="shared" si="11"/>
        <v>245</v>
      </c>
      <c r="N58" s="59"/>
      <c r="O58" s="59"/>
      <c r="P58" s="59"/>
      <c r="Q58" s="59"/>
      <c r="R58" s="59"/>
      <c r="S58" s="59"/>
      <c r="T58" s="59"/>
      <c r="U58" s="51">
        <v>0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</row>
    <row r="59" spans="1:70" s="5" customFormat="1" ht="12.75">
      <c r="A59" s="45" t="s">
        <v>126</v>
      </c>
      <c r="B59" s="56" t="s">
        <v>127</v>
      </c>
      <c r="C59" s="70"/>
      <c r="D59" s="51">
        <v>120</v>
      </c>
      <c r="E59" s="51">
        <f t="shared" si="14"/>
        <v>120</v>
      </c>
      <c r="F59" s="59"/>
      <c r="G59" s="59"/>
      <c r="H59" s="59"/>
      <c r="I59" s="59"/>
      <c r="J59" s="59"/>
      <c r="K59" s="59"/>
      <c r="L59" s="51">
        <f t="shared" si="10"/>
        <v>120</v>
      </c>
      <c r="M59" s="51">
        <f t="shared" si="11"/>
        <v>120</v>
      </c>
      <c r="N59" s="59"/>
      <c r="O59" s="59"/>
      <c r="P59" s="59"/>
      <c r="Q59" s="59"/>
      <c r="R59" s="59"/>
      <c r="S59" s="59"/>
      <c r="T59" s="59"/>
      <c r="U59" s="51">
        <v>0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</row>
    <row r="60" spans="1:70" s="5" customFormat="1" ht="12.75">
      <c r="A60" s="45" t="s">
        <v>128</v>
      </c>
      <c r="B60" s="56" t="s">
        <v>129</v>
      </c>
      <c r="C60" s="49" t="s">
        <v>119</v>
      </c>
      <c r="D60" s="51">
        <v>142.3</v>
      </c>
      <c r="E60" s="51">
        <f t="shared" si="14"/>
        <v>142.3</v>
      </c>
      <c r="F60" s="59"/>
      <c r="G60" s="59"/>
      <c r="H60" s="59"/>
      <c r="I60" s="59"/>
      <c r="J60" s="59"/>
      <c r="K60" s="59"/>
      <c r="L60" s="51">
        <f t="shared" si="10"/>
        <v>142.3</v>
      </c>
      <c r="M60" s="51">
        <f t="shared" si="11"/>
        <v>142.3</v>
      </c>
      <c r="N60" s="59"/>
      <c r="O60" s="59"/>
      <c r="P60" s="59"/>
      <c r="Q60" s="59"/>
      <c r="R60" s="59"/>
      <c r="S60" s="59"/>
      <c r="T60" s="59"/>
      <c r="U60" s="51">
        <v>0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</row>
    <row r="61" spans="1:70" s="5" customFormat="1" ht="12.75" customHeight="1">
      <c r="A61" s="60" t="s">
        <v>130</v>
      </c>
      <c r="B61" s="60"/>
      <c r="C61" s="60"/>
      <c r="D61" s="61">
        <f>SUM(D45:D60)</f>
        <v>2747.910175</v>
      </c>
      <c r="E61" s="61">
        <f>SUM(E45:E60)</f>
        <v>2369.554341666667</v>
      </c>
      <c r="F61" s="61">
        <f>SUM(F45:F60)</f>
        <v>0</v>
      </c>
      <c r="G61" s="61">
        <f>SUM(G45:G60)</f>
        <v>0</v>
      </c>
      <c r="H61" s="61">
        <f>SUM(H45:H60)</f>
        <v>0</v>
      </c>
      <c r="I61" s="61">
        <f>SUM(I45:I60)</f>
        <v>378.35583333333335</v>
      </c>
      <c r="J61" s="61">
        <f>SUM(J45:J60)</f>
        <v>0</v>
      </c>
      <c r="K61" s="61">
        <f>SUM(K45:K60)</f>
        <v>0</v>
      </c>
      <c r="L61" s="61">
        <f>SUM(L45:L60)</f>
        <v>2747.910175</v>
      </c>
      <c r="M61" s="61">
        <f>SUM(M45:M60)</f>
        <v>2747.910175</v>
      </c>
      <c r="N61" s="61">
        <f>SUM(N45:N60)</f>
        <v>0</v>
      </c>
      <c r="O61" s="61">
        <f>SUM(O45:O60)</f>
        <v>0</v>
      </c>
      <c r="P61" s="61">
        <f>SUM(P45:P60)</f>
        <v>0</v>
      </c>
      <c r="Q61" s="61">
        <f>SUM(Q45:Q60)</f>
        <v>205.20000000000002</v>
      </c>
      <c r="R61" s="61">
        <f>SUM(R45:R60)</f>
        <v>0</v>
      </c>
      <c r="S61" s="61">
        <f>SUM(S45:S60)</f>
        <v>0</v>
      </c>
      <c r="T61" s="61">
        <f>SUM(T45:T60)</f>
        <v>39.69</v>
      </c>
      <c r="U61" s="61">
        <f>SUM(U45:U60)</f>
        <v>1350.54</v>
      </c>
      <c r="V61" s="54"/>
      <c r="W61" s="54"/>
      <c r="X61" s="54"/>
      <c r="Y61" s="54"/>
      <c r="Z61" s="54"/>
      <c r="AA61" s="54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</row>
    <row r="62" spans="1:70" s="5" customFormat="1" ht="12.75" customHeight="1">
      <c r="A62" s="42" t="s">
        <v>131</v>
      </c>
      <c r="B62" s="42"/>
      <c r="C62" s="42" t="e">
        <f>C61+C43+C41+C38+C34+C32+C30+C25</f>
        <v>#REF!</v>
      </c>
      <c r="D62" s="71">
        <f>D61+D43+D41+D38+D34+D32+D30+D25</f>
        <v>7016.063174999999</v>
      </c>
      <c r="E62" s="71">
        <f>E61+E43+E41+E38+E34+E32+E30+E25</f>
        <v>5956.104341666667</v>
      </c>
      <c r="F62" s="71">
        <f>F61+F43+F41+F38+F34+F32+F30+F25</f>
        <v>0</v>
      </c>
      <c r="G62" s="72">
        <f>G61+G43+G41+G38+G34+G32+G30+G25</f>
        <v>0</v>
      </c>
      <c r="H62" s="72">
        <f>H61+H43+H41+H38+H34+H32+H30+H25</f>
        <v>0</v>
      </c>
      <c r="I62" s="71">
        <f>I61+I43+I41+I38+I34+I32+I30+I25</f>
        <v>1059.9588333333334</v>
      </c>
      <c r="J62" s="71">
        <f>J61+J43+J41+J38+J34+J32+J30+J25</f>
        <v>0</v>
      </c>
      <c r="K62" s="72">
        <f>K61+K43+K41+K38+K34+K32+K30+K25</f>
        <v>0</v>
      </c>
      <c r="L62" s="71">
        <f>L61+L43+L41+L38+L34+L32+L30+L25</f>
        <v>7016.063174999999</v>
      </c>
      <c r="M62" s="71">
        <f>M61+M43+M41+M38+M34+M32+M30+M25</f>
        <v>7016.063174999999</v>
      </c>
      <c r="N62" s="71">
        <f>N61+N43+N41+N38+N34+N32+N30+N25</f>
        <v>0</v>
      </c>
      <c r="O62" s="71">
        <f>O61+O43+O41+O38+O34+O32+O30+O25</f>
        <v>0</v>
      </c>
      <c r="P62" s="71">
        <f>P61+P43+P41+P38+P34+P32+P30+P25</f>
        <v>0</v>
      </c>
      <c r="Q62" s="71">
        <f>Q61+Q43+Q41+Q38+Q34+Q32+Q30+Q25</f>
        <v>1129.2</v>
      </c>
      <c r="R62" s="72"/>
      <c r="S62" s="73">
        <f>S61+S43+S41+S38+S34+S32+S30+S25</f>
        <v>215569</v>
      </c>
      <c r="T62" s="71">
        <f>T61+T43+T41+T38+T34+T32+T30+T25</f>
        <v>39.69</v>
      </c>
      <c r="U62" s="71">
        <f>U61+U43+U41+U38+U34+U32+U30+U25</f>
        <v>3066.3</v>
      </c>
      <c r="V62" s="54"/>
      <c r="W62" s="54"/>
      <c r="X62" s="54"/>
      <c r="Y62" s="54"/>
      <c r="Z62" s="54"/>
      <c r="AA62" s="54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</row>
    <row r="63" spans="1:256" ht="12.75" customHeight="1">
      <c r="A63" s="42" t="s">
        <v>132</v>
      </c>
      <c r="B63" s="42" t="e">
        <f>B62+#REF!</f>
        <v>#REF!</v>
      </c>
      <c r="C63" s="42" t="e">
        <f>C62+#REF!</f>
        <v>#REF!</v>
      </c>
      <c r="D63" s="74">
        <f>D62</f>
        <v>7016.063174999999</v>
      </c>
      <c r="E63" s="74">
        <f>E62</f>
        <v>5956.104341666667</v>
      </c>
      <c r="F63" s="74">
        <f>F62</f>
        <v>0</v>
      </c>
      <c r="G63" s="74">
        <f>G62</f>
        <v>0</v>
      </c>
      <c r="H63" s="74">
        <f>H62</f>
        <v>0</v>
      </c>
      <c r="I63" s="74">
        <f>I62</f>
        <v>1059.9588333333334</v>
      </c>
      <c r="J63" s="74">
        <f>J62</f>
        <v>0</v>
      </c>
      <c r="K63" s="74">
        <f>K62</f>
        <v>0</v>
      </c>
      <c r="L63" s="74">
        <f>L62</f>
        <v>7016.063174999999</v>
      </c>
      <c r="M63" s="74">
        <f>M62</f>
        <v>7016.063174999999</v>
      </c>
      <c r="N63" s="74">
        <f>N62</f>
        <v>0</v>
      </c>
      <c r="O63" s="74">
        <f>O62</f>
        <v>0</v>
      </c>
      <c r="P63" s="74">
        <f>P62</f>
        <v>0</v>
      </c>
      <c r="Q63" s="74">
        <f>Q62</f>
        <v>1129.2</v>
      </c>
      <c r="R63" s="74"/>
      <c r="S63" s="75">
        <f>S62</f>
        <v>215569</v>
      </c>
      <c r="T63" s="74">
        <f>T62</f>
        <v>39.69</v>
      </c>
      <c r="U63" s="74">
        <f>U62</f>
        <v>3066.3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IV63" s="44"/>
    </row>
    <row r="64" spans="1:256" ht="12.75" customHeight="1">
      <c r="A64" s="76" t="s">
        <v>133</v>
      </c>
      <c r="B64" s="77" t="s">
        <v>134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IV64" s="44"/>
    </row>
    <row r="65" spans="1:256" ht="12.75" customHeight="1">
      <c r="A65" s="45" t="s">
        <v>135</v>
      </c>
      <c r="B65" s="77" t="s">
        <v>136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IV65" s="44"/>
    </row>
    <row r="66" spans="1:256" ht="12.75" customHeight="1">
      <c r="A66" s="45" t="s">
        <v>137</v>
      </c>
      <c r="B66" s="78" t="s">
        <v>48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IV66" s="44"/>
    </row>
    <row r="67" spans="1:256" ht="12.75">
      <c r="A67" s="45" t="s">
        <v>138</v>
      </c>
      <c r="B67" s="65"/>
      <c r="C67" s="66"/>
      <c r="D67" s="51"/>
      <c r="E67" s="51">
        <f>D67</f>
        <v>0</v>
      </c>
      <c r="F67" s="51"/>
      <c r="G67" s="51"/>
      <c r="H67" s="51"/>
      <c r="I67" s="51"/>
      <c r="J67" s="51"/>
      <c r="K67" s="51"/>
      <c r="L67" s="51">
        <f>D67</f>
        <v>0</v>
      </c>
      <c r="M67" s="51">
        <f>L67</f>
        <v>0</v>
      </c>
      <c r="N67" s="51"/>
      <c r="O67" s="51"/>
      <c r="P67" s="51"/>
      <c r="Q67" s="51"/>
      <c r="R67" s="51"/>
      <c r="S67" s="79"/>
      <c r="T67" s="51"/>
      <c r="U67" s="51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IV67" s="44"/>
    </row>
    <row r="68" spans="1:256" ht="12.75" customHeight="1">
      <c r="A68" s="42" t="s">
        <v>139</v>
      </c>
      <c r="B68" s="42"/>
      <c r="C68" s="42" t="e">
        <f>SUM(#REF!)</f>
        <v>#REF!</v>
      </c>
      <c r="D68" s="61">
        <f>D67</f>
        <v>0</v>
      </c>
      <c r="E68" s="61">
        <f>E67</f>
        <v>0</v>
      </c>
      <c r="F68" s="61">
        <f>F67</f>
        <v>0</v>
      </c>
      <c r="G68" s="61">
        <f>G67</f>
        <v>0</v>
      </c>
      <c r="H68" s="61">
        <f>H67</f>
        <v>0</v>
      </c>
      <c r="I68" s="61">
        <f>I67</f>
        <v>0</v>
      </c>
      <c r="J68" s="61">
        <f>J67</f>
        <v>0</v>
      </c>
      <c r="K68" s="61">
        <f>K67</f>
        <v>0</v>
      </c>
      <c r="L68" s="61">
        <f>L67</f>
        <v>0</v>
      </c>
      <c r="M68" s="61">
        <f>M67</f>
        <v>0</v>
      </c>
      <c r="N68" s="61">
        <f>N67</f>
        <v>0</v>
      </c>
      <c r="O68" s="61">
        <f>O67</f>
        <v>0</v>
      </c>
      <c r="P68" s="61">
        <f>P67</f>
        <v>0</v>
      </c>
      <c r="Q68" s="61">
        <f>Q67</f>
        <v>0</v>
      </c>
      <c r="R68" s="61"/>
      <c r="S68" s="61">
        <f>S67</f>
        <v>0</v>
      </c>
      <c r="T68" s="61">
        <f>T67</f>
        <v>0</v>
      </c>
      <c r="U68" s="61">
        <f>U67</f>
        <v>0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IV68" s="44"/>
    </row>
    <row r="69" spans="1:256" ht="12.75" customHeight="1">
      <c r="A69" s="45" t="s">
        <v>140</v>
      </c>
      <c r="B69" s="78" t="s">
        <v>59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IV69" s="44"/>
    </row>
    <row r="70" spans="1:256" ht="12.75">
      <c r="A70" s="45" t="s">
        <v>141</v>
      </c>
      <c r="B70" s="56" t="s">
        <v>142</v>
      </c>
      <c r="C70" s="80" t="s">
        <v>65</v>
      </c>
      <c r="D70" s="50">
        <f>240.251/1.2</f>
        <v>200.20916666666668</v>
      </c>
      <c r="E70" s="66">
        <f>D70</f>
        <v>200.20916666666668</v>
      </c>
      <c r="F70" s="81"/>
      <c r="G70" s="81"/>
      <c r="H70" s="81"/>
      <c r="I70" s="81"/>
      <c r="J70" s="81"/>
      <c r="K70" s="81"/>
      <c r="L70" s="51">
        <f>D70</f>
        <v>200.20916666666668</v>
      </c>
      <c r="M70" s="51">
        <f>L70</f>
        <v>200.20916666666668</v>
      </c>
      <c r="N70" s="81"/>
      <c r="O70" s="81"/>
      <c r="P70" s="81"/>
      <c r="Q70" s="59">
        <v>4.8</v>
      </c>
      <c r="R70" s="59"/>
      <c r="S70" s="59"/>
      <c r="T70" s="59"/>
      <c r="U70" s="51">
        <v>451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IV70" s="44"/>
    </row>
    <row r="71" spans="1:256" ht="12.75" customHeight="1">
      <c r="A71" s="42" t="s">
        <v>143</v>
      </c>
      <c r="B71" s="42"/>
      <c r="C71" s="42"/>
      <c r="D71" s="61">
        <f>SUM(D70)</f>
        <v>200.20916666666668</v>
      </c>
      <c r="E71" s="61">
        <f>SUM(E70)</f>
        <v>200.20916666666668</v>
      </c>
      <c r="F71" s="61">
        <f>SUM(F70)</f>
        <v>0</v>
      </c>
      <c r="G71" s="61">
        <f>SUM(G70)</f>
        <v>0</v>
      </c>
      <c r="H71" s="61">
        <f>SUM(H70)</f>
        <v>0</v>
      </c>
      <c r="I71" s="61">
        <f>SUM(I70)</f>
        <v>0</v>
      </c>
      <c r="J71" s="61">
        <f>SUM(J70)</f>
        <v>0</v>
      </c>
      <c r="K71" s="61">
        <f>SUM(K70)</f>
        <v>0</v>
      </c>
      <c r="L71" s="61">
        <f>SUM(L70)</f>
        <v>200.20916666666668</v>
      </c>
      <c r="M71" s="61">
        <f>SUM(M70)</f>
        <v>200.20916666666668</v>
      </c>
      <c r="N71" s="61">
        <f>SUM(N70)</f>
        <v>0</v>
      </c>
      <c r="O71" s="61">
        <f>SUM(O70)</f>
        <v>0</v>
      </c>
      <c r="P71" s="61">
        <f>SUM(P70)</f>
        <v>0</v>
      </c>
      <c r="Q71" s="61">
        <f>SUM(Q70)</f>
        <v>4.8</v>
      </c>
      <c r="R71" s="61">
        <f>SUM(R70)</f>
        <v>0</v>
      </c>
      <c r="S71" s="61">
        <f>SUM(S70)</f>
        <v>0</v>
      </c>
      <c r="T71" s="61">
        <f>SUM(T70)</f>
        <v>0</v>
      </c>
      <c r="U71" s="61">
        <f>SUM(U70)</f>
        <v>451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IV71" s="44"/>
    </row>
    <row r="72" spans="1:256" ht="12.75" customHeight="1">
      <c r="A72" s="45" t="s">
        <v>144</v>
      </c>
      <c r="B72" s="82" t="s">
        <v>76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IV72" s="44"/>
    </row>
    <row r="73" spans="1:256" ht="12.75" customHeight="1">
      <c r="A73" s="42" t="s">
        <v>145</v>
      </c>
      <c r="B73" s="42"/>
      <c r="C73" s="42">
        <f>SUM(C72:C72)</f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 t="e">
        <f>SUM(#REF!)</f>
        <v>#REF!</v>
      </c>
      <c r="P73" s="61">
        <v>0</v>
      </c>
      <c r="Q73" s="61">
        <v>0</v>
      </c>
      <c r="R73" s="61"/>
      <c r="S73" s="61">
        <v>0</v>
      </c>
      <c r="T73" s="61">
        <v>0</v>
      </c>
      <c r="U73" s="62">
        <f>SUM(U72:U72)</f>
        <v>0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IV73" s="44"/>
    </row>
    <row r="74" spans="1:256" ht="12.75" customHeight="1">
      <c r="A74" s="45" t="s">
        <v>146</v>
      </c>
      <c r="B74" s="82" t="s">
        <v>84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IV74" s="44"/>
    </row>
    <row r="75" spans="1:256" ht="12.75" customHeight="1">
      <c r="A75" s="42" t="s">
        <v>147</v>
      </c>
      <c r="B75" s="42"/>
      <c r="C75" s="42">
        <f>SUM(C74:C74)</f>
        <v>0</v>
      </c>
      <c r="D75" s="61">
        <f>SUM(D74:D74)</f>
        <v>0</v>
      </c>
      <c r="E75" s="61">
        <f>SUM(E74:E74)</f>
        <v>0</v>
      </c>
      <c r="F75" s="61">
        <f>SUM(F74:F74)</f>
        <v>0</v>
      </c>
      <c r="G75" s="61">
        <f>SUM(G74:G74)</f>
        <v>0</v>
      </c>
      <c r="H75" s="61">
        <f>SUM(H74:H74)</f>
        <v>0</v>
      </c>
      <c r="I75" s="61">
        <f>SUM(I74:I74)</f>
        <v>0</v>
      </c>
      <c r="J75" s="61">
        <f>SUM(J74:J74)</f>
        <v>0</v>
      </c>
      <c r="K75" s="61">
        <f>SUM(K74:K74)</f>
        <v>0</v>
      </c>
      <c r="L75" s="61">
        <f>SUM(L74:L74)</f>
        <v>0</v>
      </c>
      <c r="M75" s="61">
        <f>SUM(M74:M74)</f>
        <v>0</v>
      </c>
      <c r="N75" s="61">
        <f>SUM(N74:N74)</f>
        <v>0</v>
      </c>
      <c r="O75" s="61">
        <f>SUM(O74:O74)</f>
        <v>0</v>
      </c>
      <c r="P75" s="61">
        <f>SUM(P74:P74)</f>
        <v>0</v>
      </c>
      <c r="Q75" s="61">
        <f>SUM(Q74:Q74)</f>
        <v>0</v>
      </c>
      <c r="R75" s="83"/>
      <c r="S75" s="83">
        <f>SUM(S74:S74)</f>
        <v>0</v>
      </c>
      <c r="T75" s="83">
        <f>SUM(T74:T74)</f>
        <v>0</v>
      </c>
      <c r="U75" s="83">
        <f>SUM(U74:U74)</f>
        <v>0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IV75" s="44"/>
    </row>
    <row r="76" spans="1:256" ht="12.75" customHeight="1">
      <c r="A76" s="45" t="s">
        <v>148</v>
      </c>
      <c r="B76" s="82" t="s">
        <v>88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IV76" s="44"/>
    </row>
    <row r="77" spans="1:256" ht="12.75">
      <c r="A77" s="45" t="s">
        <v>149</v>
      </c>
      <c r="B77" s="84" t="s">
        <v>150</v>
      </c>
      <c r="C77" s="85" t="s">
        <v>151</v>
      </c>
      <c r="D77" s="50">
        <f>4464.382</f>
        <v>4464.382</v>
      </c>
      <c r="E77" s="50">
        <f>D77</f>
        <v>4464.382</v>
      </c>
      <c r="F77" s="51"/>
      <c r="G77" s="51"/>
      <c r="H77" s="51"/>
      <c r="I77" s="51"/>
      <c r="J77" s="51"/>
      <c r="K77" s="51"/>
      <c r="L77" s="51">
        <f aca="true" t="shared" si="15" ref="L77:L79">D77</f>
        <v>4464.382</v>
      </c>
      <c r="M77" s="51">
        <f aca="true" t="shared" si="16" ref="M77:M79">L77</f>
        <v>4464.382</v>
      </c>
      <c r="N77" s="51"/>
      <c r="O77" s="51"/>
      <c r="P77" s="51"/>
      <c r="Q77" s="51">
        <v>66</v>
      </c>
      <c r="R77" s="51"/>
      <c r="S77" s="79"/>
      <c r="T77" s="51"/>
      <c r="U77" s="51">
        <v>808.37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IV77" s="44"/>
    </row>
    <row r="78" spans="1:256" ht="12.75">
      <c r="A78" s="45" t="s">
        <v>152</v>
      </c>
      <c r="B78" s="84" t="s">
        <v>153</v>
      </c>
      <c r="C78" s="80" t="s">
        <v>154</v>
      </c>
      <c r="D78" s="50">
        <f>2608/1.2</f>
        <v>2173.3333333333335</v>
      </c>
      <c r="E78" s="50">
        <v>0</v>
      </c>
      <c r="F78" s="51"/>
      <c r="G78" s="51"/>
      <c r="H78" s="51"/>
      <c r="I78" s="51">
        <v>2173.33</v>
      </c>
      <c r="J78" s="51"/>
      <c r="K78" s="51"/>
      <c r="L78" s="51">
        <f t="shared" si="15"/>
        <v>2173.3333333333335</v>
      </c>
      <c r="M78" s="51">
        <f t="shared" si="16"/>
        <v>2173.3333333333335</v>
      </c>
      <c r="N78" s="51"/>
      <c r="O78" s="51"/>
      <c r="P78" s="51"/>
      <c r="Q78" s="51">
        <v>8.4</v>
      </c>
      <c r="R78" s="51"/>
      <c r="S78" s="79"/>
      <c r="T78" s="51"/>
      <c r="U78" s="51">
        <v>3000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IV78" s="44"/>
    </row>
    <row r="79" spans="1:256" ht="12.75">
      <c r="A79" s="45" t="s">
        <v>155</v>
      </c>
      <c r="B79" s="56" t="s">
        <v>156</v>
      </c>
      <c r="C79" s="80" t="s">
        <v>157</v>
      </c>
      <c r="D79" s="50">
        <f>3200/1.2</f>
        <v>2666.666666666667</v>
      </c>
      <c r="E79" s="50">
        <v>0</v>
      </c>
      <c r="F79" s="51"/>
      <c r="G79" s="51"/>
      <c r="H79" s="51"/>
      <c r="I79" s="51">
        <f>D79-E79</f>
        <v>2666.666666666667</v>
      </c>
      <c r="J79" s="51"/>
      <c r="K79" s="51"/>
      <c r="L79" s="51">
        <f t="shared" si="15"/>
        <v>2666.666666666667</v>
      </c>
      <c r="M79" s="51">
        <f t="shared" si="16"/>
        <v>2666.666666666667</v>
      </c>
      <c r="N79" s="51"/>
      <c r="O79" s="51"/>
      <c r="P79" s="51"/>
      <c r="Q79" s="51">
        <v>138</v>
      </c>
      <c r="R79" s="51"/>
      <c r="S79" s="79">
        <v>145718</v>
      </c>
      <c r="T79" s="51"/>
      <c r="U79" s="51">
        <v>1006.91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IV79" s="44"/>
    </row>
    <row r="80" spans="1:256" ht="12.75" customHeight="1">
      <c r="A80" s="42" t="s">
        <v>158</v>
      </c>
      <c r="B80" s="42">
        <f>SUM(B77:B79)</f>
        <v>0</v>
      </c>
      <c r="C80" s="42">
        <f>SUM(C77:C79)</f>
        <v>0</v>
      </c>
      <c r="D80" s="61">
        <f>SUM(D77:D79)</f>
        <v>9304.382</v>
      </c>
      <c r="E80" s="61">
        <f>SUM(E77:E79)</f>
        <v>4464.382</v>
      </c>
      <c r="F80" s="61">
        <f>SUM(F77:F79)</f>
        <v>0</v>
      </c>
      <c r="G80" s="61">
        <f>SUM(G77:G79)</f>
        <v>0</v>
      </c>
      <c r="H80" s="61">
        <f>SUM(H77:H79)</f>
        <v>0</v>
      </c>
      <c r="I80" s="61">
        <f>SUM(I77:I79)</f>
        <v>4839.996666666667</v>
      </c>
      <c r="J80" s="61">
        <f>SUM(J77:J79)</f>
        <v>0</v>
      </c>
      <c r="K80" s="61">
        <f>SUM(K77:K79)</f>
        <v>0</v>
      </c>
      <c r="L80" s="61">
        <f>SUM(L77:L79)</f>
        <v>9304.382</v>
      </c>
      <c r="M80" s="61">
        <f>SUM(M77:M79)</f>
        <v>9304.382</v>
      </c>
      <c r="N80" s="61">
        <f>SUM(N77:N79)</f>
        <v>0</v>
      </c>
      <c r="O80" s="61">
        <f>SUM(O77:O79)</f>
        <v>0</v>
      </c>
      <c r="P80" s="61">
        <f>SUM(P77:P79)</f>
        <v>0</v>
      </c>
      <c r="Q80" s="61">
        <f>SUM(Q77:Q79)</f>
        <v>212.4</v>
      </c>
      <c r="R80" s="61">
        <f>SUM(R77:R79)</f>
        <v>0</v>
      </c>
      <c r="S80" s="62">
        <v>145718</v>
      </c>
      <c r="T80" s="61">
        <f>SUM(T77:T79)</f>
        <v>0</v>
      </c>
      <c r="U80" s="61">
        <f>SUM(U77:U79)</f>
        <v>4815.28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IV80" s="44"/>
    </row>
    <row r="81" spans="1:256" ht="12.75" customHeight="1">
      <c r="A81" s="45" t="s">
        <v>159</v>
      </c>
      <c r="B81" s="82" t="s">
        <v>91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IV81" s="44"/>
    </row>
    <row r="82" spans="1:256" ht="12.75">
      <c r="A82" s="45" t="s">
        <v>160</v>
      </c>
      <c r="B82" s="63" t="s">
        <v>161</v>
      </c>
      <c r="C82" s="80" t="s">
        <v>119</v>
      </c>
      <c r="D82" s="50">
        <f>(123.555+12)/1.2</f>
        <v>112.9625</v>
      </c>
      <c r="E82" s="51">
        <f aca="true" t="shared" si="17" ref="E82:E92">D82</f>
        <v>112.9625</v>
      </c>
      <c r="F82" s="86"/>
      <c r="G82" s="86"/>
      <c r="H82" s="86"/>
      <c r="I82" s="86"/>
      <c r="J82" s="86"/>
      <c r="K82" s="86"/>
      <c r="L82" s="51">
        <f aca="true" t="shared" si="18" ref="L82:L92">D82</f>
        <v>112.9625</v>
      </c>
      <c r="M82" s="51">
        <f aca="true" t="shared" si="19" ref="M82:M92">L82</f>
        <v>112.9625</v>
      </c>
      <c r="N82" s="86"/>
      <c r="O82" s="86"/>
      <c r="P82" s="86"/>
      <c r="Q82" s="69"/>
      <c r="R82" s="86"/>
      <c r="S82" s="86"/>
      <c r="T82" s="86"/>
      <c r="U82" s="69">
        <v>0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IV82" s="44"/>
    </row>
    <row r="83" spans="1:256" ht="12.75">
      <c r="A83" s="45" t="s">
        <v>162</v>
      </c>
      <c r="B83" s="56" t="s">
        <v>102</v>
      </c>
      <c r="C83" s="80"/>
      <c r="D83" s="50">
        <f>100/1.2</f>
        <v>83.33333333333334</v>
      </c>
      <c r="E83" s="51">
        <f t="shared" si="17"/>
        <v>83.33333333333334</v>
      </c>
      <c r="F83" s="86"/>
      <c r="G83" s="86"/>
      <c r="H83" s="86"/>
      <c r="I83" s="86"/>
      <c r="J83" s="86"/>
      <c r="K83" s="86"/>
      <c r="L83" s="51">
        <f t="shared" si="18"/>
        <v>83.33333333333334</v>
      </c>
      <c r="M83" s="51">
        <f t="shared" si="19"/>
        <v>83.33333333333334</v>
      </c>
      <c r="N83" s="86"/>
      <c r="O83" s="86"/>
      <c r="P83" s="86"/>
      <c r="Q83" s="69"/>
      <c r="R83" s="86"/>
      <c r="S83" s="86"/>
      <c r="T83" s="86"/>
      <c r="U83" s="69">
        <v>0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IV83" s="44"/>
    </row>
    <row r="84" spans="1:256" ht="12.75">
      <c r="A84" s="45" t="s">
        <v>163</v>
      </c>
      <c r="B84" s="56" t="s">
        <v>164</v>
      </c>
      <c r="C84" s="80" t="s">
        <v>119</v>
      </c>
      <c r="D84" s="50">
        <f>(152.48435-45.745+30)/1.2</f>
        <v>113.94945833333334</v>
      </c>
      <c r="E84" s="51">
        <f t="shared" si="17"/>
        <v>113.94945833333334</v>
      </c>
      <c r="F84" s="86"/>
      <c r="G84" s="86"/>
      <c r="H84" s="86"/>
      <c r="I84" s="86"/>
      <c r="J84" s="86"/>
      <c r="K84" s="86"/>
      <c r="L84" s="51">
        <f t="shared" si="18"/>
        <v>113.94945833333334</v>
      </c>
      <c r="M84" s="51">
        <f t="shared" si="19"/>
        <v>113.94945833333334</v>
      </c>
      <c r="N84" s="86"/>
      <c r="O84" s="86"/>
      <c r="P84" s="86"/>
      <c r="Q84" s="69"/>
      <c r="R84" s="86"/>
      <c r="S84" s="86"/>
      <c r="T84" s="86"/>
      <c r="U84" s="69">
        <v>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IV84" s="44"/>
    </row>
    <row r="85" spans="1:256" ht="12.75">
      <c r="A85" s="45" t="s">
        <v>165</v>
      </c>
      <c r="B85" s="56" t="s">
        <v>166</v>
      </c>
      <c r="C85" s="80" t="s">
        <v>119</v>
      </c>
      <c r="D85" s="50">
        <v>500</v>
      </c>
      <c r="E85" s="51">
        <f t="shared" si="17"/>
        <v>500</v>
      </c>
      <c r="F85" s="86"/>
      <c r="G85" s="86"/>
      <c r="H85" s="86"/>
      <c r="I85" s="59"/>
      <c r="J85" s="86"/>
      <c r="K85" s="86"/>
      <c r="L85" s="51">
        <f t="shared" si="18"/>
        <v>500</v>
      </c>
      <c r="M85" s="51">
        <f t="shared" si="19"/>
        <v>500</v>
      </c>
      <c r="N85" s="86"/>
      <c r="O85" s="86"/>
      <c r="P85" s="86"/>
      <c r="Q85" s="69"/>
      <c r="R85" s="86"/>
      <c r="S85" s="86"/>
      <c r="T85" s="86"/>
      <c r="U85" s="69">
        <v>0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IV85" s="44"/>
    </row>
    <row r="86" spans="1:256" ht="12.75">
      <c r="A86" s="45" t="s">
        <v>167</v>
      </c>
      <c r="B86" s="63" t="s">
        <v>168</v>
      </c>
      <c r="C86" s="80"/>
      <c r="D86" s="50">
        <f>434.474+6.34</f>
        <v>440.81399999999996</v>
      </c>
      <c r="E86" s="51">
        <f t="shared" si="17"/>
        <v>440.81399999999996</v>
      </c>
      <c r="F86" s="86"/>
      <c r="G86" s="86"/>
      <c r="H86" s="86"/>
      <c r="I86" s="86"/>
      <c r="J86" s="86"/>
      <c r="K86" s="86"/>
      <c r="L86" s="51">
        <f t="shared" si="18"/>
        <v>440.81399999999996</v>
      </c>
      <c r="M86" s="51">
        <f t="shared" si="19"/>
        <v>440.81399999999996</v>
      </c>
      <c r="N86" s="86"/>
      <c r="O86" s="86"/>
      <c r="P86" s="86"/>
      <c r="Q86" s="69"/>
      <c r="R86" s="86"/>
      <c r="S86" s="86"/>
      <c r="T86" s="86"/>
      <c r="U86" s="69">
        <v>0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IV86" s="44"/>
    </row>
    <row r="87" spans="1:256" ht="12.75">
      <c r="A87" s="45" t="s">
        <v>169</v>
      </c>
      <c r="B87" s="63" t="s">
        <v>116</v>
      </c>
      <c r="C87" s="80"/>
      <c r="D87" s="50">
        <f>134.62/1.2</f>
        <v>112.18333333333334</v>
      </c>
      <c r="E87" s="51">
        <f t="shared" si="17"/>
        <v>112.18333333333334</v>
      </c>
      <c r="F87" s="86"/>
      <c r="G87" s="86"/>
      <c r="H87" s="86"/>
      <c r="I87" s="86"/>
      <c r="J87" s="86"/>
      <c r="K87" s="86"/>
      <c r="L87" s="51">
        <f t="shared" si="18"/>
        <v>112.18333333333334</v>
      </c>
      <c r="M87" s="51">
        <f t="shared" si="19"/>
        <v>112.18333333333334</v>
      </c>
      <c r="N87" s="86"/>
      <c r="O87" s="86"/>
      <c r="P87" s="86"/>
      <c r="Q87" s="69"/>
      <c r="R87" s="86"/>
      <c r="S87" s="86"/>
      <c r="T87" s="86"/>
      <c r="U87" s="69">
        <v>0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IV87" s="44"/>
    </row>
    <row r="88" spans="1:256" ht="12.75">
      <c r="A88" s="45" t="s">
        <v>170</v>
      </c>
      <c r="B88" s="56" t="s">
        <v>171</v>
      </c>
      <c r="C88" s="87"/>
      <c r="D88" s="51">
        <v>43</v>
      </c>
      <c r="E88" s="51">
        <f t="shared" si="17"/>
        <v>43</v>
      </c>
      <c r="F88" s="86"/>
      <c r="G88" s="86"/>
      <c r="H88" s="86"/>
      <c r="I88" s="86"/>
      <c r="J88" s="86"/>
      <c r="K88" s="86"/>
      <c r="L88" s="51">
        <f t="shared" si="18"/>
        <v>43</v>
      </c>
      <c r="M88" s="51">
        <f t="shared" si="19"/>
        <v>43</v>
      </c>
      <c r="N88" s="86"/>
      <c r="O88" s="86"/>
      <c r="P88" s="86"/>
      <c r="Q88" s="69"/>
      <c r="R88" s="86"/>
      <c r="S88" s="59"/>
      <c r="T88" s="86"/>
      <c r="U88" s="69">
        <v>0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IV88" s="44"/>
    </row>
    <row r="89" spans="1:256" ht="12.75">
      <c r="A89" s="45" t="s">
        <v>172</v>
      </c>
      <c r="B89" s="56" t="s">
        <v>173</v>
      </c>
      <c r="C89" s="80" t="s">
        <v>119</v>
      </c>
      <c r="D89" s="51">
        <v>100</v>
      </c>
      <c r="E89" s="51">
        <f t="shared" si="17"/>
        <v>100</v>
      </c>
      <c r="F89" s="86"/>
      <c r="G89" s="86"/>
      <c r="H89" s="86"/>
      <c r="I89" s="86"/>
      <c r="J89" s="86"/>
      <c r="K89" s="86"/>
      <c r="L89" s="51">
        <f t="shared" si="18"/>
        <v>100</v>
      </c>
      <c r="M89" s="51">
        <f t="shared" si="19"/>
        <v>100</v>
      </c>
      <c r="N89" s="86"/>
      <c r="O89" s="86"/>
      <c r="P89" s="86"/>
      <c r="Q89" s="86"/>
      <c r="R89" s="86"/>
      <c r="S89" s="86"/>
      <c r="T89" s="86"/>
      <c r="U89" s="69">
        <v>0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IV89" s="44"/>
    </row>
    <row r="90" spans="1:256" ht="12.75">
      <c r="A90" s="45" t="s">
        <v>174</v>
      </c>
      <c r="B90" s="56" t="s">
        <v>175</v>
      </c>
      <c r="C90" s="80"/>
      <c r="D90" s="51">
        <v>154.125</v>
      </c>
      <c r="E90" s="51">
        <f t="shared" si="17"/>
        <v>154.125</v>
      </c>
      <c r="F90" s="86"/>
      <c r="G90" s="86"/>
      <c r="H90" s="86"/>
      <c r="I90" s="86"/>
      <c r="J90" s="86"/>
      <c r="K90" s="86"/>
      <c r="L90" s="51">
        <f t="shared" si="18"/>
        <v>154.125</v>
      </c>
      <c r="M90" s="51">
        <f t="shared" si="19"/>
        <v>154.125</v>
      </c>
      <c r="N90" s="86"/>
      <c r="O90" s="86"/>
      <c r="P90" s="86"/>
      <c r="Q90" s="69">
        <v>0.5</v>
      </c>
      <c r="R90" s="86"/>
      <c r="S90" s="86"/>
      <c r="T90" s="86"/>
      <c r="U90" s="69">
        <v>336.59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IV90" s="44"/>
    </row>
    <row r="91" spans="1:256" ht="12.75">
      <c r="A91" s="45" t="s">
        <v>176</v>
      </c>
      <c r="B91" s="56" t="s">
        <v>127</v>
      </c>
      <c r="C91" s="70"/>
      <c r="D91" s="51">
        <v>160</v>
      </c>
      <c r="E91" s="51">
        <f t="shared" si="17"/>
        <v>160</v>
      </c>
      <c r="F91" s="86"/>
      <c r="G91" s="86"/>
      <c r="H91" s="86"/>
      <c r="I91" s="86"/>
      <c r="J91" s="86"/>
      <c r="K91" s="86"/>
      <c r="L91" s="51">
        <f t="shared" si="18"/>
        <v>160</v>
      </c>
      <c r="M91" s="51">
        <f t="shared" si="19"/>
        <v>160</v>
      </c>
      <c r="N91" s="86"/>
      <c r="O91" s="86"/>
      <c r="P91" s="86"/>
      <c r="Q91" s="69"/>
      <c r="R91" s="86"/>
      <c r="S91" s="86"/>
      <c r="T91" s="86"/>
      <c r="U91" s="69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IV91" s="44"/>
    </row>
    <row r="92" spans="1:256" ht="12.75">
      <c r="A92" s="45" t="s">
        <v>177</v>
      </c>
      <c r="B92" s="56" t="s">
        <v>178</v>
      </c>
      <c r="C92" s="80"/>
      <c r="D92" s="50">
        <f>100/1.2</f>
        <v>83.33333333333334</v>
      </c>
      <c r="E92" s="51">
        <f t="shared" si="17"/>
        <v>83.33333333333334</v>
      </c>
      <c r="F92" s="86"/>
      <c r="G92" s="86"/>
      <c r="H92" s="86"/>
      <c r="I92" s="86"/>
      <c r="J92" s="86"/>
      <c r="K92" s="86"/>
      <c r="L92" s="51">
        <f t="shared" si="18"/>
        <v>83.33333333333334</v>
      </c>
      <c r="M92" s="51">
        <f t="shared" si="19"/>
        <v>83.33333333333334</v>
      </c>
      <c r="N92" s="86"/>
      <c r="O92" s="86"/>
      <c r="P92" s="86"/>
      <c r="Q92" s="69"/>
      <c r="R92" s="86"/>
      <c r="S92" s="86"/>
      <c r="T92" s="86"/>
      <c r="U92" s="69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IV92" s="44"/>
    </row>
    <row r="93" spans="1:256" ht="12.75" customHeight="1">
      <c r="A93" s="42" t="s">
        <v>179</v>
      </c>
      <c r="B93" s="42"/>
      <c r="C93" s="42"/>
      <c r="D93" s="61">
        <f>SUM(D82:D92)</f>
        <v>1903.7009583333336</v>
      </c>
      <c r="E93" s="61">
        <f>SUM(E82:E92)</f>
        <v>1903.7009583333336</v>
      </c>
      <c r="F93" s="61">
        <f>SUM(F82:F92)</f>
        <v>0</v>
      </c>
      <c r="G93" s="61">
        <f>SUM(G82:G92)</f>
        <v>0</v>
      </c>
      <c r="H93" s="61">
        <f>SUM(H82:H92)</f>
        <v>0</v>
      </c>
      <c r="I93" s="61">
        <f>SUM(I82:I92)</f>
        <v>0</v>
      </c>
      <c r="J93" s="61">
        <f>SUM(J82:J92)</f>
        <v>0</v>
      </c>
      <c r="K93" s="61">
        <f>SUM(K82:K92)</f>
        <v>0</v>
      </c>
      <c r="L93" s="61">
        <f>SUM(L82:L92)</f>
        <v>1903.7009583333336</v>
      </c>
      <c r="M93" s="61">
        <f>SUM(M82:M92)</f>
        <v>1903.7009583333336</v>
      </c>
      <c r="N93" s="61">
        <f>SUM(N82:N92)</f>
        <v>0</v>
      </c>
      <c r="O93" s="61">
        <f>SUM(O82:O88)</f>
        <v>0</v>
      </c>
      <c r="P93" s="61">
        <f>SUM(P82:P92)</f>
        <v>0</v>
      </c>
      <c r="Q93" s="61">
        <f>SUM(Q82:Q92)</f>
        <v>0.5</v>
      </c>
      <c r="R93" s="61">
        <f>SUM(R82:R92)</f>
        <v>0</v>
      </c>
      <c r="S93" s="61">
        <f>SUM(S82:S92)</f>
        <v>0</v>
      </c>
      <c r="T93" s="61">
        <f>SUM(T82:T92)</f>
        <v>0</v>
      </c>
      <c r="U93" s="61">
        <f>SUM(U82:U92)</f>
        <v>336.59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IV93" s="44"/>
    </row>
    <row r="94" spans="1:256" ht="12.75" customHeight="1">
      <c r="A94" s="42" t="s">
        <v>180</v>
      </c>
      <c r="B94" s="42"/>
      <c r="C94" s="42"/>
      <c r="D94" s="71">
        <f>D93+D80+D75+D73+D71+D68</f>
        <v>11408.292125</v>
      </c>
      <c r="E94" s="71">
        <f>E93+E80+E75+E73+E71+E68</f>
        <v>6568.292125</v>
      </c>
      <c r="F94" s="71">
        <f>F93+F80+F75+F73+F71+F68</f>
        <v>0</v>
      </c>
      <c r="G94" s="71">
        <f>G93+G80+G75+G73+G71+G68</f>
        <v>0</v>
      </c>
      <c r="H94" s="71">
        <f>H93+H80+H75+H73+H71+H68</f>
        <v>0</v>
      </c>
      <c r="I94" s="71">
        <f>I93+I80+I75+I73+I71+I68</f>
        <v>4839.996666666667</v>
      </c>
      <c r="J94" s="71">
        <f>J93+J80+J75+J73+J71+J68</f>
        <v>0</v>
      </c>
      <c r="K94" s="71">
        <f>K93+K80+K75+K73+K71+K68</f>
        <v>0</v>
      </c>
      <c r="L94" s="71">
        <f>L93+L80+L75+L73+L71+L68</f>
        <v>11408.292125</v>
      </c>
      <c r="M94" s="71">
        <f>M93+M80+M75+M73+M71+M68</f>
        <v>11408.292125</v>
      </c>
      <c r="N94" s="71">
        <f>N93+N80+N75+N73+N71+N68</f>
        <v>0</v>
      </c>
      <c r="O94" s="71" t="e">
        <f>O93+O80+O75+O73+O71+O68</f>
        <v>#REF!</v>
      </c>
      <c r="P94" s="71">
        <f>P93+P80+P75+P73+P71+P68</f>
        <v>0</v>
      </c>
      <c r="Q94" s="71">
        <f>Q93+Q80+Q75+Q73+Q71+Q68</f>
        <v>217.70000000000002</v>
      </c>
      <c r="R94" s="71"/>
      <c r="S94" s="73">
        <f>S93+S80+S75+S73+S71+S68</f>
        <v>145718</v>
      </c>
      <c r="T94" s="71">
        <f>T93+T80+T75+T73+T71+T68</f>
        <v>0</v>
      </c>
      <c r="U94" s="71">
        <f>U93+U80+U75+U73+U71+U68</f>
        <v>5602.87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IV94" s="44"/>
    </row>
    <row r="95" spans="1:256" ht="12.75" customHeight="1">
      <c r="A95" s="42" t="s">
        <v>181</v>
      </c>
      <c r="B95" s="42"/>
      <c r="C95" s="42"/>
      <c r="D95" s="74">
        <f>D94</f>
        <v>11408.292125</v>
      </c>
      <c r="E95" s="74">
        <f>E94</f>
        <v>6568.292125</v>
      </c>
      <c r="F95" s="74">
        <f>F94</f>
        <v>0</v>
      </c>
      <c r="G95" s="74">
        <f>G94</f>
        <v>0</v>
      </c>
      <c r="H95" s="74">
        <f>H94</f>
        <v>0</v>
      </c>
      <c r="I95" s="74">
        <f>I94</f>
        <v>4839.996666666667</v>
      </c>
      <c r="J95" s="74">
        <f>J94</f>
        <v>0</v>
      </c>
      <c r="K95" s="74">
        <f>K94</f>
        <v>0</v>
      </c>
      <c r="L95" s="74">
        <f>L94</f>
        <v>11408.292125</v>
      </c>
      <c r="M95" s="74">
        <f>M94</f>
        <v>11408.292125</v>
      </c>
      <c r="N95" s="74">
        <f>N94</f>
        <v>0</v>
      </c>
      <c r="O95" s="74" t="e">
        <f>O94</f>
        <v>#REF!</v>
      </c>
      <c r="P95" s="74">
        <f>P94</f>
        <v>0</v>
      </c>
      <c r="Q95" s="74">
        <f>Q94</f>
        <v>217.70000000000002</v>
      </c>
      <c r="R95" s="74"/>
      <c r="S95" s="75">
        <f>S94</f>
        <v>145718</v>
      </c>
      <c r="T95" s="74">
        <f>T94</f>
        <v>0</v>
      </c>
      <c r="U95" s="74">
        <f>U94</f>
        <v>5602.87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IV95" s="44"/>
    </row>
    <row r="96" spans="1:256" ht="12.75" customHeight="1">
      <c r="A96" s="60" t="s">
        <v>182</v>
      </c>
      <c r="B96" s="60"/>
      <c r="C96" s="60"/>
      <c r="D96" s="88">
        <f>D95+D63</f>
        <v>18424.3553</v>
      </c>
      <c r="E96" s="88">
        <f>E95+E63</f>
        <v>12524.396466666667</v>
      </c>
      <c r="F96" s="88">
        <f>F95+F63</f>
        <v>0</v>
      </c>
      <c r="G96" s="88">
        <f>G95+G63</f>
        <v>0</v>
      </c>
      <c r="H96" s="88">
        <f>H95+H63</f>
        <v>0</v>
      </c>
      <c r="I96" s="88">
        <f>I95+I63</f>
        <v>5899.9555</v>
      </c>
      <c r="J96" s="88">
        <f>J95+J63</f>
        <v>0</v>
      </c>
      <c r="K96" s="88">
        <f>K95+K63</f>
        <v>0</v>
      </c>
      <c r="L96" s="88">
        <f>L95+L63</f>
        <v>18424.3553</v>
      </c>
      <c r="M96" s="88">
        <f>M95+M63</f>
        <v>18424.3553</v>
      </c>
      <c r="N96" s="88">
        <f>N95+N63</f>
        <v>0</v>
      </c>
      <c r="O96" s="88" t="e">
        <f>O95+O63</f>
        <v>#REF!</v>
      </c>
      <c r="P96" s="88">
        <f>P95+P63</f>
        <v>0</v>
      </c>
      <c r="Q96" s="88">
        <f>Q95+Q63</f>
        <v>1346.9</v>
      </c>
      <c r="R96" s="88"/>
      <c r="S96" s="89">
        <f>S95+S63</f>
        <v>361287</v>
      </c>
      <c r="T96" s="88">
        <f>T95+T63</f>
        <v>39.69</v>
      </c>
      <c r="U96" s="88">
        <f>U95+U63</f>
        <v>8669.17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IV96" s="44"/>
    </row>
    <row r="97" spans="1:256" ht="12.75" customHeight="1">
      <c r="A97" s="90" t="s">
        <v>183</v>
      </c>
      <c r="B97" s="90"/>
      <c r="C97" s="90"/>
      <c r="D97" s="90"/>
      <c r="E97" s="90"/>
      <c r="F97" s="90"/>
      <c r="G97" s="90"/>
      <c r="H97" s="15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IV97" s="44"/>
    </row>
    <row r="98" spans="1:256" ht="12.75">
      <c r="A98" s="92" t="s">
        <v>184</v>
      </c>
      <c r="B98" s="93"/>
      <c r="D98" s="93"/>
      <c r="E98" s="93"/>
      <c r="F98" s="94"/>
      <c r="G98" s="95"/>
      <c r="H98" s="95"/>
      <c r="I98" s="95"/>
      <c r="J98" s="95"/>
      <c r="K98" s="94"/>
      <c r="L98" s="94"/>
      <c r="M98" s="96"/>
      <c r="N98" s="96"/>
      <c r="O98" s="96"/>
      <c r="P98" s="94"/>
      <c r="Q98" s="97"/>
      <c r="R98" s="97"/>
      <c r="S98" s="97"/>
      <c r="T98" s="97"/>
      <c r="U98" s="97"/>
      <c r="IV98" s="44"/>
    </row>
    <row r="99" spans="1:256" ht="12.75">
      <c r="A99" s="92" t="s">
        <v>185</v>
      </c>
      <c r="B99" s="93"/>
      <c r="D99" s="30"/>
      <c r="E99" s="30"/>
      <c r="F99" s="91"/>
      <c r="G99" s="98"/>
      <c r="H99" s="98"/>
      <c r="I99" s="15"/>
      <c r="J99" s="15"/>
      <c r="K99" s="15"/>
      <c r="L99" s="15"/>
      <c r="M99" s="15"/>
      <c r="N99" s="15"/>
      <c r="O99" s="15"/>
      <c r="P99" s="15"/>
      <c r="Q99" s="99"/>
      <c r="R99" s="99"/>
      <c r="S99" s="99"/>
      <c r="T99" s="99"/>
      <c r="U99" s="100"/>
      <c r="IV99" s="4"/>
    </row>
    <row r="100" spans="1:21" s="4" customFormat="1" ht="12.75">
      <c r="A100" s="101" t="s">
        <v>186</v>
      </c>
      <c r="B100" s="101"/>
      <c r="C100" s="101"/>
      <c r="D100" s="101"/>
      <c r="E100" s="101"/>
      <c r="F100" s="101"/>
      <c r="G100" s="98"/>
      <c r="H100" s="98"/>
      <c r="I100" s="98"/>
      <c r="J100" s="15"/>
      <c r="K100" s="15"/>
      <c r="L100" s="15"/>
      <c r="M100" s="15"/>
      <c r="N100" s="98"/>
      <c r="O100" s="98"/>
      <c r="P100" s="98"/>
      <c r="Q100" s="100"/>
      <c r="R100" s="100"/>
      <c r="S100" s="100"/>
      <c r="T100" s="100"/>
      <c r="U100" s="99"/>
    </row>
    <row r="101" spans="1:256" ht="12.75">
      <c r="A101" s="102"/>
      <c r="B101" s="103"/>
      <c r="D101" s="104"/>
      <c r="F101" s="105"/>
      <c r="G101" s="105"/>
      <c r="H101" s="105"/>
      <c r="I101" s="106"/>
      <c r="J101" s="106"/>
      <c r="K101" s="106"/>
      <c r="L101" s="15"/>
      <c r="M101" s="15"/>
      <c r="N101" s="15"/>
      <c r="O101" s="15"/>
      <c r="P101" s="15"/>
      <c r="Q101" s="99"/>
      <c r="R101" s="99"/>
      <c r="S101" s="99"/>
      <c r="T101" s="99"/>
      <c r="U101" s="107"/>
      <c r="IV101" s="44"/>
    </row>
    <row r="102" spans="1:256" ht="12.75">
      <c r="A102" s="92" t="s">
        <v>187</v>
      </c>
      <c r="B102" s="108"/>
      <c r="D102" s="109"/>
      <c r="E102" s="109"/>
      <c r="F102" s="90"/>
      <c r="G102" s="90"/>
      <c r="H102" s="90"/>
      <c r="I102" s="90"/>
      <c r="J102" s="90"/>
      <c r="K102" s="90"/>
      <c r="L102" s="90"/>
      <c r="M102" s="90"/>
      <c r="N102" s="15"/>
      <c r="O102" s="15"/>
      <c r="P102" s="15"/>
      <c r="Q102" s="99"/>
      <c r="R102" s="99"/>
      <c r="S102" s="107"/>
      <c r="T102" s="107"/>
      <c r="U102" s="107"/>
      <c r="IV102" s="44"/>
    </row>
    <row r="103" spans="1:256" ht="12.75" customHeight="1">
      <c r="A103" s="44"/>
      <c r="B103" s="110" t="s">
        <v>188</v>
      </c>
      <c r="E103" s="30" t="s">
        <v>10</v>
      </c>
      <c r="F103" s="30"/>
      <c r="G103" s="30"/>
      <c r="H103" s="90"/>
      <c r="I103" s="91" t="s">
        <v>189</v>
      </c>
      <c r="J103" s="91"/>
      <c r="K103" s="91"/>
      <c r="L103" s="91"/>
      <c r="M103" s="90"/>
      <c r="N103" s="90"/>
      <c r="O103" s="90"/>
      <c r="P103" s="90"/>
      <c r="Q103" s="99"/>
      <c r="R103" s="99"/>
      <c r="S103" s="107"/>
      <c r="T103" s="107"/>
      <c r="U103" s="107"/>
      <c r="IV103" s="44"/>
    </row>
    <row r="104" spans="2:256" ht="12.75">
      <c r="B104" s="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99"/>
      <c r="R104" s="99"/>
      <c r="S104" s="107"/>
      <c r="T104" s="107"/>
      <c r="U104" s="107"/>
      <c r="IV104" s="44"/>
    </row>
    <row r="105" spans="2:256" ht="12.75">
      <c r="B105" s="111"/>
      <c r="D105" s="11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99"/>
      <c r="R105" s="99"/>
      <c r="S105" s="99"/>
      <c r="T105" s="107"/>
      <c r="U105" s="107"/>
      <c r="V105" s="5"/>
      <c r="IV105" s="4"/>
    </row>
    <row r="106" spans="2:256" ht="12.75">
      <c r="B106" s="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99"/>
      <c r="R106" s="99"/>
      <c r="S106" s="99"/>
      <c r="T106" s="107"/>
      <c r="U106" s="107"/>
      <c r="V106" s="5"/>
      <c r="IV106" s="4"/>
    </row>
    <row r="107" spans="2:256" ht="12.75">
      <c r="B107" s="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99"/>
      <c r="R107" s="99"/>
      <c r="S107" s="99"/>
      <c r="T107" s="107"/>
      <c r="U107" s="107"/>
      <c r="V107" s="5"/>
      <c r="IV107" s="4"/>
    </row>
    <row r="108" spans="2:256" ht="12.75">
      <c r="B108" s="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99"/>
      <c r="R108" s="99"/>
      <c r="S108" s="99"/>
      <c r="T108" s="107"/>
      <c r="U108" s="107"/>
      <c r="V108" s="5"/>
      <c r="IV108" s="4"/>
    </row>
    <row r="109" spans="2:256" ht="12.75">
      <c r="B109" s="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99"/>
      <c r="R109" s="99"/>
      <c r="S109" s="99"/>
      <c r="T109" s="107"/>
      <c r="U109" s="107"/>
      <c r="V109" s="5"/>
      <c r="IV109" s="4"/>
    </row>
    <row r="110" spans="2:256" ht="12.75">
      <c r="B110" s="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99"/>
      <c r="R110" s="99"/>
      <c r="S110" s="99"/>
      <c r="T110" s="107"/>
      <c r="U110" s="107"/>
      <c r="V110" s="5"/>
      <c r="IV110" s="4"/>
    </row>
    <row r="111" spans="2:256" ht="12.75">
      <c r="B111" s="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12"/>
      <c r="U111" s="112"/>
      <c r="V111" s="5"/>
      <c r="IV111" s="4"/>
    </row>
    <row r="112" spans="2:256" ht="12.75">
      <c r="B112" s="4"/>
      <c r="S112" s="4"/>
      <c r="V112" s="5"/>
      <c r="IV112" s="4"/>
    </row>
    <row r="113" spans="2:256" ht="12.75">
      <c r="B113" s="4"/>
      <c r="IV113" s="44"/>
    </row>
    <row r="114" spans="2:256" ht="12.75">
      <c r="B114" s="4"/>
      <c r="IV114" s="44"/>
    </row>
    <row r="115" spans="2:256" ht="12.75">
      <c r="B115" s="4"/>
      <c r="IV115" s="44"/>
    </row>
    <row r="116" spans="2:256" ht="12.75">
      <c r="B116" s="4"/>
      <c r="IV116" s="44"/>
    </row>
    <row r="117" spans="2:256" ht="12.75">
      <c r="B117" s="4"/>
      <c r="IV117" s="44"/>
    </row>
    <row r="118" spans="2:256" ht="12.75">
      <c r="B118" s="4"/>
      <c r="IV118" s="44"/>
    </row>
    <row r="119" spans="2:256" ht="12.75">
      <c r="B119" s="4"/>
      <c r="IV119" s="44"/>
    </row>
    <row r="120" spans="2:256" ht="12.75">
      <c r="B120" s="4"/>
      <c r="IV120" s="44"/>
    </row>
    <row r="121" spans="2:256" ht="12.75">
      <c r="B121" s="4"/>
      <c r="IV121" s="44"/>
    </row>
    <row r="122" spans="2:256" ht="12.75">
      <c r="B122" s="4"/>
      <c r="IV122" s="44"/>
    </row>
    <row r="123" spans="2:256" ht="12.75">
      <c r="B123" s="4"/>
      <c r="IV123" s="44"/>
    </row>
    <row r="124" spans="2:256" ht="12.75">
      <c r="B124" s="4"/>
      <c r="IV124" s="44"/>
    </row>
    <row r="125" spans="2:256" ht="12.75">
      <c r="B125" s="4"/>
      <c r="IV125" s="44"/>
    </row>
    <row r="126" spans="2:256" ht="12.75">
      <c r="B126" s="4"/>
      <c r="IV126" s="44"/>
    </row>
    <row r="127" spans="2:256" ht="12.75">
      <c r="B127" s="4"/>
      <c r="IV127" s="44"/>
    </row>
    <row r="128" spans="2:256" ht="12.75">
      <c r="B128" s="4"/>
      <c r="IV128" s="44"/>
    </row>
    <row r="129" spans="2:256" ht="12.75">
      <c r="B129" s="4"/>
      <c r="IV129" s="44"/>
    </row>
    <row r="130" spans="2:256" ht="12.75">
      <c r="B130" s="4"/>
      <c r="IV130" s="44"/>
    </row>
    <row r="131" spans="2:256" ht="12.75">
      <c r="B131" s="4"/>
      <c r="IV131" s="44"/>
    </row>
    <row r="132" spans="2:256" ht="12.75">
      <c r="B132" s="4"/>
      <c r="IV132" s="44"/>
    </row>
    <row r="133" spans="2:256" ht="12.75">
      <c r="B133" s="4"/>
      <c r="IV133" s="44"/>
    </row>
    <row r="134" spans="2:256" ht="12.75">
      <c r="B134" s="4"/>
      <c r="IV134" s="44"/>
    </row>
    <row r="135" spans="2:256" ht="12.75">
      <c r="B135" s="4"/>
      <c r="IV135" s="44"/>
    </row>
    <row r="136" spans="2:256" ht="12.75">
      <c r="B136" s="4"/>
      <c r="IV136" s="44"/>
    </row>
    <row r="137" spans="2:256" ht="12.75">
      <c r="B137" s="4"/>
      <c r="IV137" s="44"/>
    </row>
    <row r="138" spans="2:256" ht="12.75">
      <c r="B138" s="4"/>
      <c r="IV138" s="44"/>
    </row>
    <row r="139" spans="2:256" ht="12.75">
      <c r="B139" s="4"/>
      <c r="IV139" s="44"/>
    </row>
    <row r="140" spans="2:256" ht="12.75">
      <c r="B140" s="4"/>
      <c r="IV140" s="44"/>
    </row>
    <row r="141" spans="2:256" ht="12.75">
      <c r="B141" s="4"/>
      <c r="IV141" s="44"/>
    </row>
    <row r="142" spans="2:256" ht="12.75">
      <c r="B142" s="4"/>
      <c r="IV142" s="44"/>
    </row>
    <row r="143" spans="2:256" ht="12.75">
      <c r="B143" s="4"/>
      <c r="IV143" s="44"/>
    </row>
    <row r="144" spans="2:256" ht="12.75">
      <c r="B144" s="4"/>
      <c r="IV144" s="44"/>
    </row>
    <row r="145" spans="2:256" ht="12.75">
      <c r="B145" s="4"/>
      <c r="IV145" s="44"/>
    </row>
    <row r="146" spans="2:256" ht="12.75">
      <c r="B146" s="4"/>
      <c r="IV146" s="44"/>
    </row>
    <row r="147" spans="2:256" ht="12.75">
      <c r="B147" s="4"/>
      <c r="IV147" s="44"/>
    </row>
    <row r="148" spans="2:256" ht="12.75">
      <c r="B148" s="4"/>
      <c r="IV148" s="44"/>
    </row>
    <row r="149" spans="2:256" ht="12.75">
      <c r="B149" s="4"/>
      <c r="IV149" s="44"/>
    </row>
    <row r="150" spans="2:256" ht="12.75">
      <c r="B150" s="4"/>
      <c r="IV150" s="44"/>
    </row>
    <row r="151" spans="2:256" ht="12.75">
      <c r="B151" s="4"/>
      <c r="IV151" s="44"/>
    </row>
  </sheetData>
  <sheetProtection selectLockedCells="1" selectUnlockedCells="1"/>
  <mergeCells count="83">
    <mergeCell ref="N1:U1"/>
    <mergeCell ref="B3:E3"/>
    <mergeCell ref="K3:P3"/>
    <mergeCell ref="B4:E4"/>
    <mergeCell ref="K4:Q4"/>
    <mergeCell ref="B5:E5"/>
    <mergeCell ref="K5:P5"/>
    <mergeCell ref="B6:E6"/>
    <mergeCell ref="K6:P6"/>
    <mergeCell ref="B7:F7"/>
    <mergeCell ref="M7:N7"/>
    <mergeCell ref="K8:Q8"/>
    <mergeCell ref="A11:R11"/>
    <mergeCell ref="A12:R12"/>
    <mergeCell ref="A13:R13"/>
    <mergeCell ref="A14:A17"/>
    <mergeCell ref="B14:B17"/>
    <mergeCell ref="C14:C17"/>
    <mergeCell ref="D14:J14"/>
    <mergeCell ref="K14:L14"/>
    <mergeCell ref="M14:P14"/>
    <mergeCell ref="Q14:Q17"/>
    <mergeCell ref="R14:R17"/>
    <mergeCell ref="S14:S17"/>
    <mergeCell ref="T14:T17"/>
    <mergeCell ref="U14:U17"/>
    <mergeCell ref="D15:D17"/>
    <mergeCell ref="E15:J15"/>
    <mergeCell ref="K15:K17"/>
    <mergeCell ref="L15:L17"/>
    <mergeCell ref="M15:M17"/>
    <mergeCell ref="N15:P16"/>
    <mergeCell ref="E16:E17"/>
    <mergeCell ref="F16:F17"/>
    <mergeCell ref="G16:G17"/>
    <mergeCell ref="H16:I16"/>
    <mergeCell ref="J16:J17"/>
    <mergeCell ref="N17:O17"/>
    <mergeCell ref="N18:O18"/>
    <mergeCell ref="B19:U19"/>
    <mergeCell ref="B20:U20"/>
    <mergeCell ref="B21:U21"/>
    <mergeCell ref="S22:S23"/>
    <mergeCell ref="U22:U23"/>
    <mergeCell ref="A25:C25"/>
    <mergeCell ref="B26:U26"/>
    <mergeCell ref="A30:C30"/>
    <mergeCell ref="B31:U31"/>
    <mergeCell ref="A32:C32"/>
    <mergeCell ref="B33:U33"/>
    <mergeCell ref="A34:C34"/>
    <mergeCell ref="B35:U35"/>
    <mergeCell ref="A38:C38"/>
    <mergeCell ref="B39:U39"/>
    <mergeCell ref="A41:C41"/>
    <mergeCell ref="B42:U42"/>
    <mergeCell ref="A43:C43"/>
    <mergeCell ref="B44:U44"/>
    <mergeCell ref="A61:C61"/>
    <mergeCell ref="A62:C62"/>
    <mergeCell ref="A63:C63"/>
    <mergeCell ref="B64:U64"/>
    <mergeCell ref="B65:U65"/>
    <mergeCell ref="B66:U66"/>
    <mergeCell ref="A68:C68"/>
    <mergeCell ref="B69:U69"/>
    <mergeCell ref="A71:C71"/>
    <mergeCell ref="B72:U72"/>
    <mergeCell ref="A73:C73"/>
    <mergeCell ref="B74:U74"/>
    <mergeCell ref="A75:C75"/>
    <mergeCell ref="B76:U76"/>
    <mergeCell ref="A80:C80"/>
    <mergeCell ref="B81:U81"/>
    <mergeCell ref="A93:C93"/>
    <mergeCell ref="A94:C94"/>
    <mergeCell ref="A95:C95"/>
    <mergeCell ref="A96:C96"/>
    <mergeCell ref="A97:G97"/>
    <mergeCell ref="I97:U97"/>
    <mergeCell ref="A100:F100"/>
    <mergeCell ref="E103:G103"/>
    <mergeCell ref="I103:L103"/>
  </mergeCells>
  <printOptions/>
  <pageMargins left="0.15763888888888888" right="0.11805555555555555" top="0.6534722222222222" bottom="0.2631944444444444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2024-03-11T14:35:52Z</cp:lastPrinted>
  <dcterms:created xsi:type="dcterms:W3CDTF">2013-12-16T14:16:32Z</dcterms:created>
  <dcterms:modified xsi:type="dcterms:W3CDTF">2024-04-08T06:32:08Z</dcterms:modified>
  <cp:category/>
  <cp:version/>
  <cp:contentType/>
  <cp:contentStatus/>
  <cp:revision>342</cp:revision>
</cp:coreProperties>
</file>