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звіт за 20 рік" sheetId="1" r:id="rId1"/>
  </sheets>
  <definedNames>
    <definedName name="Excel_BuiltIn_Print_Area_1">#REF!</definedName>
    <definedName name="Excel_BuiltIn_Print_Area_2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<sst xmlns="http://schemas.openxmlformats.org/spreadsheetml/2006/main" count="160" uniqueCount="136">
  <si>
    <t>ЗВІТНІСТЬ</t>
  </si>
  <si>
    <t>Звіт щодо виконання інвестиційної програми ліцензіатами у сфері централізованого водопостачання та водовідведення</t>
  </si>
  <si>
    <t>За 2020 рік</t>
  </si>
  <si>
    <t>(період)</t>
  </si>
  <si>
    <t>Респондент:</t>
  </si>
  <si>
    <r>
      <t xml:space="preserve">Найменування:    </t>
    </r>
    <r>
      <rPr>
        <b/>
        <sz val="12"/>
        <rFont val="Times New Roman"/>
        <family val="1"/>
      </rPr>
      <t>Комунальне підприємство “Чорноморськводоканал” Чорноморської міської ради Одеської області</t>
    </r>
  </si>
  <si>
    <r>
      <t xml:space="preserve">Місцезнаходження: </t>
    </r>
    <r>
      <rPr>
        <b/>
        <u val="single"/>
        <sz val="12"/>
        <rFont val="Times New Roman"/>
        <family val="1"/>
      </rPr>
      <t>68003, Україна, Одеська область, м. Чорноморськ, пр-т. Миру, 41, А</t>
    </r>
  </si>
  <si>
    <t>(поштовий індекс, область / Автономна Республіка Крим, район, населений пункт, вулиця / провулок, площа тощо, № будинку / корпусу, № квартири / офіса)</t>
  </si>
  <si>
    <t>тис.грн</t>
  </si>
  <si>
    <t>№ поз</t>
  </si>
  <si>
    <t>Назва заходів інвестпрограми</t>
  </si>
  <si>
    <t>К-сть</t>
  </si>
  <si>
    <t>Запланована сума без ПДВ</t>
  </si>
  <si>
    <t>Сума з ПДВ</t>
  </si>
  <si>
    <t>Оплата</t>
  </si>
  <si>
    <t>Фактично виконано без ПДВ</t>
  </si>
  <si>
    <t>Відсоток виконання в %</t>
  </si>
  <si>
    <t>ВОДОПОСТАЧАННЯ</t>
  </si>
  <si>
    <t>Заходи зі зниження питомих витрат, а також втрат ресурсів, з них:</t>
  </si>
  <si>
    <t>1.2.1.1</t>
  </si>
  <si>
    <r>
      <t>Реконструкція вводу водопроводу на НС по вул. Парусна, 5А, у м. Чорноморськ, Одеська обл.</t>
    </r>
    <r>
      <rPr>
        <b/>
        <i/>
        <sz val="11"/>
        <rFont val="Times New Roman"/>
        <family val="1"/>
      </rPr>
      <t xml:space="preserve"> (будівельні роботи)</t>
    </r>
  </si>
  <si>
    <t>253 м</t>
  </si>
  <si>
    <t>1.2.1.2</t>
  </si>
  <si>
    <r>
      <t>Реконструкція мереж водопроводу — винесення транзитного трубопроводу з підвалу багатоповерхового будинку за адресою  пр-ту Миру, 35Б</t>
    </r>
    <r>
      <rPr>
        <b/>
        <i/>
        <sz val="11"/>
        <rFont val="Times New Roman"/>
        <family val="1"/>
      </rPr>
      <t xml:space="preserve"> (проектні та будівельні роботи)</t>
    </r>
  </si>
  <si>
    <t>95 м</t>
  </si>
  <si>
    <t>1.2.1.3</t>
  </si>
  <si>
    <r>
      <t>Капітальний ремонт транзитного трубопроводу  200 мм з заміною труб за адресою від вул.1 Травня, 11 до пр-ту Миру, 20А</t>
    </r>
    <r>
      <rPr>
        <b/>
        <i/>
        <sz val="11"/>
        <rFont val="Times New Roman"/>
        <family val="1"/>
      </rPr>
      <t xml:space="preserve"> (проектні та будівельні роботи)</t>
    </r>
  </si>
  <si>
    <t>302м</t>
  </si>
  <si>
    <t>1.2.1.4</t>
  </si>
  <si>
    <t>Реконструкція мереж водопроводу — винесення трубопроводу з під споруди фонтану “Сокіл” на розі вул. 1 Травня — пр-т Миру (проектні та будівельні роботи)</t>
  </si>
  <si>
    <t>35м</t>
  </si>
  <si>
    <t>1.2.1.5</t>
  </si>
  <si>
    <r>
      <t xml:space="preserve">Капітальний ремонт трубопроводів Ду 700 мм та Ду 600 мм в районі вул. Перемоги, 17-Н, м Чорноморськ, Одеської області </t>
    </r>
    <r>
      <rPr>
        <b/>
        <i/>
        <sz val="11"/>
        <rFont val="Times New Roman"/>
        <family val="1"/>
      </rPr>
      <t>(будівельні роботи)</t>
    </r>
  </si>
  <si>
    <t>22,7м</t>
  </si>
  <si>
    <t>1.2.1.6</t>
  </si>
  <si>
    <r>
      <t xml:space="preserve">Реконструкція напірного водопроводу  Д 150 від ПНС по вул.Олександрійська, 20-Б до вул. Олександрійської, 16 </t>
    </r>
    <r>
      <rPr>
        <b/>
        <i/>
        <sz val="12"/>
        <rFont val="Times New Roman"/>
        <family val="1"/>
      </rPr>
      <t xml:space="preserve"> (будівельні роботи)</t>
    </r>
  </si>
  <si>
    <t>54м</t>
  </si>
  <si>
    <t>1.2.1.7</t>
  </si>
  <si>
    <r>
      <t xml:space="preserve">Реконструкція водопроводу  Д 300 мм з заміною труб по вул. Перемоги (від вул. Торгівельної до вул Олександрійської на території котельної) в м. Чорноморськ </t>
    </r>
    <r>
      <rPr>
        <b/>
        <i/>
        <sz val="11"/>
        <rFont val="Times New Roman"/>
        <family val="1"/>
      </rPr>
      <t>(проектні та будівельні роботи)</t>
    </r>
  </si>
  <si>
    <t>240м</t>
  </si>
  <si>
    <t>1.2.1.8</t>
  </si>
  <si>
    <t>Реконструкція водопроводу Д 50 за адресою: Одеська обл.,м. Чорноморськ, смт. Олександрівка, вул. Горіхова (будівельні роботи)</t>
  </si>
  <si>
    <t>211 м</t>
  </si>
  <si>
    <t>Заходи щодо підвищення якості послуг з централізованого водопостачання,  з них:</t>
  </si>
  <si>
    <t>1.2.4.1</t>
  </si>
  <si>
    <t>Придбання обладнання для пом`якшення води на ЦНС за адресою: вул. Транспортна, 11, м. Чорноморськ</t>
  </si>
  <si>
    <t>1 к-т</t>
  </si>
  <si>
    <t>1.2.4.2</t>
  </si>
  <si>
    <t>Придбання трансформатору ТМГ-40/10-У1 10/0,4 У/Ун-0</t>
  </si>
  <si>
    <t>1 шт</t>
  </si>
  <si>
    <t>Інші заходи, з них:</t>
  </si>
  <si>
    <t>1.2.8.1</t>
  </si>
  <si>
    <r>
      <t>Зовнішне електропостачання станції знезараження води за адресою: Одеська обл., м. Чорноморськ, вул. Перемоги, 17-Н</t>
    </r>
    <r>
      <rPr>
        <b/>
        <i/>
        <sz val="12"/>
        <rFont val="Times New Roman"/>
        <family val="1"/>
      </rPr>
      <t xml:space="preserve"> (проектні роботи)</t>
    </r>
  </si>
  <si>
    <t>1 проект</t>
  </si>
  <si>
    <t>1.2.8.2</t>
  </si>
  <si>
    <r>
      <t>Будівництво водопровідної насосної станції “Сухий лиман”</t>
    </r>
    <r>
      <rPr>
        <b/>
        <i/>
        <sz val="10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(проектні роботи)</t>
    </r>
  </si>
  <si>
    <t>1буд.</t>
  </si>
  <si>
    <t>1.2.8.3</t>
  </si>
  <si>
    <r>
      <t>Реконструкція водопроводу  Д 200 мм з виносом транзитного трубопроводу з підвалу багатоповерхового будинку по вул. Данченко, 1А в м. Чорноморськ</t>
    </r>
    <r>
      <rPr>
        <b/>
        <i/>
        <sz val="11"/>
        <rFont val="Times New Roman"/>
        <family val="1"/>
      </rPr>
      <t xml:space="preserve"> (проектні роботи)</t>
    </r>
  </si>
  <si>
    <t>210м</t>
  </si>
  <si>
    <t>1.2.8.4</t>
  </si>
  <si>
    <r>
      <t>Реконструкція водопроводу  Д 200 мм з винесенням транзитного трубопроводу з підвалу багатоповерхового будинку по вул. Паркова, 14А в м. Чорноморськ</t>
    </r>
    <r>
      <rPr>
        <b/>
        <i/>
        <sz val="11"/>
        <rFont val="Times New Roman"/>
        <family val="1"/>
      </rPr>
      <t xml:space="preserve"> (проектні роботи)</t>
    </r>
  </si>
  <si>
    <t>195м</t>
  </si>
  <si>
    <t>1.2.8.5</t>
  </si>
  <si>
    <r>
      <t>Електромонтажні роботи з монтажу та налагодження системи моніторингу на об</t>
    </r>
    <r>
      <rPr>
        <sz val="11"/>
        <rFont val="Times New Roman"/>
        <family val="1"/>
      </rPr>
      <t>'єктах КП “Чорноморськводоканал”</t>
    </r>
  </si>
  <si>
    <t>1.2.8.6</t>
  </si>
  <si>
    <t>Реконструкція адміністративно-виробничої будівлі за адресою: Одеська область, м. Чорноморськ, вул. Транспортна, 13 (проектні роботи)</t>
  </si>
  <si>
    <t>Всього по водопостачанню:</t>
  </si>
  <si>
    <t>ВОДОВІДВЕДЕННЯ</t>
  </si>
  <si>
    <t>Заходи щодо підвищення екологічної безпеки та охорони навколишнього середовища, з них:</t>
  </si>
  <si>
    <t>2.2.5.1</t>
  </si>
  <si>
    <t>Придбання засувки шиберної з штурвалом V.A DN300 GJL250/AISI304 EPDM/SYNTH+PTFE HANDWHEEL з муфтою компенсаційною Ру-10 Ду300 на ГКНС м. Чорноморська</t>
  </si>
  <si>
    <t>2.2.5.2</t>
  </si>
  <si>
    <t>Придбання вантузу (клапан повітропровідний) 7020 2-ступеневий GGG40, чавун DN50 на КОС м. Чорноморська</t>
  </si>
  <si>
    <t>2.2.5.3</t>
  </si>
  <si>
    <t>Придбання насосу циркуляційного мулу Q=300 м3/год, Н=60м на КОС м. Чорноморська</t>
  </si>
  <si>
    <t>2.2.5.4</t>
  </si>
  <si>
    <t>Придбання шафи керування решітками тонкої очистки МEVA RS 14-70-5 (2шт) зі шнековим транспортером мод. SVP 50-30 (1шт) на КОС. Чорноморська</t>
  </si>
  <si>
    <t>2.2.5.5</t>
  </si>
  <si>
    <t>Заміна конденсаторного устаткування для компенсації реактивної потужності вводів № 1, 2, 3 на КОС м. Чорноморська</t>
  </si>
  <si>
    <t>2.2.5.6</t>
  </si>
  <si>
    <t>Заміна обладнання РУ 04 на ТП 4199 на КОС м. Чорноморська</t>
  </si>
  <si>
    <t>2.2.5.7</t>
  </si>
  <si>
    <t>Придбання насосу технічної води Q=50 м3/год, Н=60м на КОС м. Чорноморська</t>
  </si>
  <si>
    <t>2.2.6.1</t>
  </si>
  <si>
    <t>Придбання засувки шиберної з ручним приводом  V.A DN80 GJL250/AISI304 EPDM/SYNTH+PTFE HANDWHEEL на КОС м. Чорноморська</t>
  </si>
  <si>
    <t>6 шт</t>
  </si>
  <si>
    <t>2.2.6.2</t>
  </si>
  <si>
    <t>Улаштування системи для переміщування сирого осаду надлишкового мулу на КОС м. Чорноморська</t>
  </si>
  <si>
    <t>2.2.6.3</t>
  </si>
  <si>
    <t>Експертиза “Реконструкція приміщення складу хлору під цех механічного зневоднення осаду на КОС”</t>
  </si>
  <si>
    <t>2.2.6.4</t>
  </si>
  <si>
    <t>Придбання 2-х піскових бункерів для КОС м. Чорноморська</t>
  </si>
  <si>
    <t>2 шт</t>
  </si>
  <si>
    <t>2.2.6.5</t>
  </si>
  <si>
    <t>Придбання прибору для виявлення нафтопродуктів для лабораторії на КОС м. Чорноморська</t>
  </si>
  <si>
    <t>2.2.6.6</t>
  </si>
  <si>
    <t>Придбання аналітичних ваг тип ВЛР — 200 г, 2 клас точності для лабораторії на КОС м. Чорноморська</t>
  </si>
  <si>
    <t>2.2.6.7</t>
  </si>
  <si>
    <t>Придбання вологоміру для лабораторії на КОС м. Чорноморська</t>
  </si>
  <si>
    <t>2.2.6.8</t>
  </si>
  <si>
    <t>Придбання насосу дозатору Q=20 м3/год, Н=20м на КОС м. Чорноморська</t>
  </si>
  <si>
    <t>2.2.6.9</t>
  </si>
  <si>
    <t>Придбання насосу багатоступеневого для водопостачання MHI406-1/E/3-400-50-2/IE3 Wilo з приладом керування і розширювальним баком для цеха механічного зневоднення осаду на КОС м. Чорноморська</t>
  </si>
  <si>
    <t>Всього по водовідведенню:</t>
  </si>
  <si>
    <t>Всього за заходами інвестпрлограми</t>
  </si>
  <si>
    <t>ІНШІ ЗАХОДИ, що виконувалися за рахунок амортизаційних відрахувань у 2020 році</t>
  </si>
  <si>
    <t>Сума без ПДВ</t>
  </si>
  <si>
    <t>Виконано без ПДВ</t>
  </si>
  <si>
    <t>Експертиза проекту “Капітальний ремонт бювету за адресою: вул. Праці, 17, м. Чорноморськ, одеська обл.”</t>
  </si>
  <si>
    <t>Проектні роботи по об`єкту “Реконструкція мереж водопроводу Д 300 мм в р-ні вул. Радісна, 21А, в м. Чорноморськ, Одеська обл.”</t>
  </si>
  <si>
    <t>Отримання сертифікату готовності до експлуатації артсвердловини за адресою: вул. Парусна, 4А, м. Чорноморськ</t>
  </si>
  <si>
    <t>Заміна засувки Ду600 на водогоні Ду700 с.Олександрівка</t>
  </si>
  <si>
    <t>Заміна насосу на РЧВ 10 тис.ПНС</t>
  </si>
  <si>
    <t>Монтаж пожежної сигналізації і системи передаванн сповіщення про пожежу с.В.Дальник</t>
  </si>
  <si>
    <t>Монтаж пожежної сигналізації і системи світлового оповіщення про пожежу та с-ми передавання тривож сигналу про пожежу в МНС м. Чорноморськ</t>
  </si>
  <si>
    <t>Реконструкція водопроводу з заміною труб за адресою м.Чорноморськ, вул. Корабельна (проектні роботи)</t>
  </si>
  <si>
    <r>
      <t>Будівництво ПЛ-10 кВ «Маяк» для електропостачання КОС</t>
    </r>
    <r>
      <rPr>
        <b/>
        <i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(проектні роботи)</t>
    </r>
  </si>
  <si>
    <t>Експертиза проекту “Технічне переоснащення системи донної аеоації 1 секції аеротенку на КОС м. Чорноморська”</t>
  </si>
  <si>
    <t>Електропостачання дренажної насосної станції очисних споруд</t>
  </si>
  <si>
    <t>Заміна трубопроводу опорожнення вторинного відстійника</t>
  </si>
  <si>
    <t>КНС Одеська 75В ремонт електропостачання</t>
  </si>
  <si>
    <t>Монтаж насосу RexaBloc на очисних спорудах</t>
  </si>
  <si>
    <t>Пункт оператора цеху мехзневоднення ОС</t>
  </si>
  <si>
    <t>Технічне переоснащення с-ми опалення АБК КОС м. Чорноморська з використаннням теплових насосів</t>
  </si>
  <si>
    <t>Всього за заходами</t>
  </si>
  <si>
    <t>ВСЬОГО ЗА 2020 РІК за кошти амортизаційних відрахувань а також виробничих інвестицій з прибутку</t>
  </si>
  <si>
    <t>______________________________________________</t>
  </si>
  <si>
    <t>В.Г. Бондаренко</t>
  </si>
  <si>
    <t>(підпис керівника (власника))</t>
  </si>
  <si>
    <t>(ініціали, прізвище)</t>
  </si>
  <si>
    <t>В. М. Левченко</t>
  </si>
  <si>
    <t xml:space="preserve">(підпис головного бухгалтера) </t>
  </si>
  <si>
    <t>Т. В. Скидан</t>
  </si>
  <si>
    <t xml:space="preserve">(підпис виконавця) </t>
  </si>
  <si>
    <r>
      <t>Телефон:</t>
    </r>
    <r>
      <rPr>
        <b/>
        <sz val="11"/>
        <rFont val="Times New Roman"/>
        <family val="1"/>
      </rPr>
      <t xml:space="preserve">(04868) 6007 </t>
    </r>
    <r>
      <rPr>
        <sz val="11"/>
        <rFont val="Times New Roman"/>
        <family val="1"/>
      </rPr>
      <t xml:space="preserve">  факс:</t>
    </r>
    <r>
      <rPr>
        <b/>
        <sz val="11"/>
        <rFont val="Times New Roman"/>
        <family val="1"/>
      </rPr>
      <t xml:space="preserve">(04868) 50444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</si>
</sst>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0.0"/>
    <numFmt numFmtId="168" formatCode="0.00"/>
    <numFmt numFmtId="169" formatCode="0.000"/>
    <numFmt numFmtId="170" formatCode="#,##0.0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3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12"/>
      <color indexed="16"/>
      <name val="Times New Roman"/>
      <family val="1"/>
    </font>
    <font>
      <b/>
      <i/>
      <sz val="12"/>
      <name val="Times New Roman"/>
      <family val="1"/>
    </font>
    <font>
      <b/>
      <sz val="12"/>
      <color indexed="16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color indexed="25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8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0" fillId="0" borderId="0">
      <alignment/>
      <protection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0" borderId="7" applyNumberFormat="0" applyFill="0" applyAlignment="0" applyProtection="0"/>
    <xf numFmtId="164" fontId="13" fillId="21" borderId="8" applyNumberFormat="0" applyAlignment="0" applyProtection="0"/>
    <xf numFmtId="164" fontId="13" fillId="21" borderId="8" applyNumberFormat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22" borderId="0" applyNumberFormat="0" applyBorder="0" applyAlignment="0" applyProtection="0"/>
    <xf numFmtId="164" fontId="6" fillId="20" borderId="1" applyNumberFormat="0" applyAlignment="0" applyProtection="0"/>
    <xf numFmtId="164" fontId="1" fillId="0" borderId="0">
      <alignment/>
      <protection/>
    </xf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12" fillId="0" borderId="7" applyNumberFormat="0" applyFill="0" applyAlignment="0" applyProtection="0"/>
    <xf numFmtId="164" fontId="5" fillId="20" borderId="2" applyNumberFormat="0" applyAlignment="0" applyProtection="0"/>
    <xf numFmtId="164" fontId="11" fillId="0" borderId="6" applyNumberFormat="0" applyFill="0" applyAlignment="0" applyProtection="0"/>
    <xf numFmtId="164" fontId="15" fillId="22" borderId="0" applyNumberFormat="0" applyBorder="0" applyAlignment="0" applyProtection="0"/>
    <xf numFmtId="164" fontId="18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7" fillId="4" borderId="0" applyNumberFormat="0" applyBorder="0" applyAlignment="0" applyProtection="0"/>
  </cellStyleXfs>
  <cellXfs count="81">
    <xf numFmtId="164" fontId="0" fillId="0" borderId="0" xfId="0" applyAlignment="1">
      <alignment/>
    </xf>
    <xf numFmtId="164" fontId="19" fillId="0" borderId="0" xfId="0" applyNumberFormat="1" applyFont="1" applyFill="1" applyAlignment="1">
      <alignment horizontal="center" vertical="center" wrapText="1"/>
    </xf>
    <xf numFmtId="164" fontId="20" fillId="0" borderId="0" xfId="0" applyFont="1" applyFill="1" applyAlignment="1">
      <alignment vertical="center" wrapText="1"/>
    </xf>
    <xf numFmtId="164" fontId="20" fillId="0" borderId="0" xfId="0" applyFont="1" applyFill="1" applyAlignment="1">
      <alignment horizontal="center" vertical="center" wrapText="1"/>
    </xf>
    <xf numFmtId="164" fontId="20" fillId="0" borderId="0" xfId="0" applyFont="1" applyAlignment="1">
      <alignment/>
    </xf>
    <xf numFmtId="164" fontId="21" fillId="0" borderId="0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Border="1" applyAlignment="1" applyProtection="1">
      <alignment horizontal="center" vertical="center" wrapText="1"/>
      <protection/>
    </xf>
    <xf numFmtId="165" fontId="23" fillId="0" borderId="0" xfId="0" applyNumberFormat="1" applyFont="1" applyFill="1" applyBorder="1" applyAlignment="1" applyProtection="1">
      <alignment horizontal="center" vertical="center" wrapText="1"/>
      <protection/>
    </xf>
    <xf numFmtId="165" fontId="24" fillId="0" borderId="0" xfId="0" applyNumberFormat="1" applyFont="1" applyFill="1" applyBorder="1" applyAlignment="1" applyProtection="1">
      <alignment horizontal="center"/>
      <protection locked="0"/>
    </xf>
    <xf numFmtId="165" fontId="25" fillId="0" borderId="0" xfId="0" applyNumberFormat="1" applyFont="1" applyFill="1" applyBorder="1" applyAlignment="1" applyProtection="1">
      <alignment horizontal="center"/>
      <protection locked="0"/>
    </xf>
    <xf numFmtId="165" fontId="20" fillId="0" borderId="0" xfId="0" applyNumberFormat="1" applyFont="1" applyFill="1" applyBorder="1" applyAlignment="1" applyProtection="1">
      <alignment horizontal="center" vertical="top"/>
      <protection locked="0"/>
    </xf>
    <xf numFmtId="165" fontId="26" fillId="0" borderId="0" xfId="0" applyNumberFormat="1" applyFont="1" applyFill="1" applyBorder="1" applyAlignment="1" applyProtection="1">
      <alignment horizontal="center"/>
      <protection locked="0"/>
    </xf>
    <xf numFmtId="164" fontId="25" fillId="0" borderId="0" xfId="0" applyNumberFormat="1" applyFont="1" applyFill="1" applyBorder="1" applyAlignment="1">
      <alignment horizontal="center" vertical="center" wrapText="1"/>
    </xf>
    <xf numFmtId="164" fontId="20" fillId="0" borderId="0" xfId="0" applyFont="1" applyBorder="1" applyAlignment="1" applyProtection="1">
      <alignment/>
      <protection locked="0"/>
    </xf>
    <xf numFmtId="164" fontId="20" fillId="0" borderId="0" xfId="0" applyFont="1" applyBorder="1" applyAlignment="1" applyProtection="1">
      <alignment horizontal="left"/>
      <protection locked="0"/>
    </xf>
    <xf numFmtId="164" fontId="20" fillId="0" borderId="0" xfId="0" applyFont="1" applyBorder="1" applyAlignment="1" applyProtection="1">
      <alignment horizontal="left" vertical="center"/>
      <protection locked="0"/>
    </xf>
    <xf numFmtId="164" fontId="27" fillId="0" borderId="0" xfId="0" applyFont="1" applyBorder="1" applyAlignment="1">
      <alignment horizontal="center" vertical="top" wrapText="1"/>
    </xf>
    <xf numFmtId="164" fontId="26" fillId="0" borderId="0" xfId="0" applyFont="1" applyFill="1" applyAlignment="1">
      <alignment horizontal="right" vertical="center" wrapText="1"/>
    </xf>
    <xf numFmtId="164" fontId="28" fillId="0" borderId="10" xfId="0" applyNumberFormat="1" applyFont="1" applyFill="1" applyBorder="1" applyAlignment="1">
      <alignment horizontal="center" vertical="center" wrapText="1"/>
    </xf>
    <xf numFmtId="164" fontId="28" fillId="0" borderId="10" xfId="0" applyFont="1" applyFill="1" applyBorder="1" applyAlignment="1">
      <alignment horizontal="center" vertical="center" wrapText="1"/>
    </xf>
    <xf numFmtId="164" fontId="28" fillId="0" borderId="0" xfId="0" applyFont="1" applyFill="1" applyAlignment="1">
      <alignment horizontal="center" vertical="center" wrapText="1"/>
    </xf>
    <xf numFmtId="164" fontId="26" fillId="24" borderId="10" xfId="0" applyFont="1" applyFill="1" applyBorder="1" applyAlignment="1">
      <alignment horizontal="center" vertical="center" wrapText="1"/>
    </xf>
    <xf numFmtId="164" fontId="26" fillId="0" borderId="10" xfId="0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vertical="center" wrapText="1"/>
    </xf>
    <xf numFmtId="164" fontId="26" fillId="0" borderId="0" xfId="0" applyFont="1" applyFill="1" applyAlignment="1">
      <alignment horizontal="center" vertical="center" wrapText="1"/>
    </xf>
    <xf numFmtId="164" fontId="29" fillId="6" borderId="11" xfId="56" applyNumberFormat="1" applyFont="1" applyFill="1" applyBorder="1" applyAlignment="1" applyProtection="1">
      <alignment horizontal="center" vertical="center" wrapText="1"/>
      <protection/>
    </xf>
    <xf numFmtId="164" fontId="19" fillId="0" borderId="10" xfId="0" applyNumberFormat="1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7" fontId="20" fillId="0" borderId="10" xfId="0" applyNumberFormat="1" applyFont="1" applyFill="1" applyBorder="1" applyAlignment="1">
      <alignment vertical="center" wrapText="1"/>
    </xf>
    <xf numFmtId="168" fontId="31" fillId="0" borderId="10" xfId="0" applyNumberFormat="1" applyFont="1" applyFill="1" applyBorder="1" applyAlignment="1">
      <alignment vertical="center" wrapText="1"/>
    </xf>
    <xf numFmtId="168" fontId="20" fillId="0" borderId="10" xfId="0" applyNumberFormat="1" applyFont="1" applyFill="1" applyBorder="1" applyAlignment="1">
      <alignment vertical="center" wrapText="1"/>
    </xf>
    <xf numFmtId="164" fontId="29" fillId="6" borderId="11" xfId="0" applyFont="1" applyFill="1" applyBorder="1" applyAlignment="1">
      <alignment horizontal="center"/>
    </xf>
    <xf numFmtId="166" fontId="26" fillId="0" borderId="10" xfId="0" applyNumberFormat="1" applyFont="1" applyFill="1" applyBorder="1" applyAlignment="1">
      <alignment horizontal="center" vertical="center" wrapText="1"/>
    </xf>
    <xf numFmtId="164" fontId="26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26" fillId="0" borderId="10" xfId="0" applyNumberFormat="1" applyFont="1" applyFill="1" applyBorder="1" applyAlignment="1">
      <alignment vertical="center" wrapText="1"/>
    </xf>
    <xf numFmtId="167" fontId="26" fillId="0" borderId="10" xfId="0" applyNumberFormat="1" applyFont="1" applyFill="1" applyBorder="1" applyAlignment="1">
      <alignment vertical="center" wrapText="1"/>
    </xf>
    <xf numFmtId="164" fontId="26" fillId="0" borderId="0" xfId="0" applyFont="1" applyFill="1" applyAlignment="1">
      <alignment vertical="center" wrapText="1"/>
    </xf>
    <xf numFmtId="164" fontId="20" fillId="0" borderId="10" xfId="0" applyFont="1" applyFill="1" applyBorder="1" applyAlignment="1">
      <alignment horizontal="left" vertical="center" wrapText="1"/>
    </xf>
    <xf numFmtId="168" fontId="20" fillId="0" borderId="10" xfId="0" applyNumberFormat="1" applyFont="1" applyFill="1" applyBorder="1" applyAlignment="1">
      <alignment horizontal="center" vertical="center" wrapText="1"/>
    </xf>
    <xf numFmtId="164" fontId="20" fillId="25" borderId="10" xfId="0" applyFont="1" applyFill="1" applyBorder="1" applyAlignment="1">
      <alignment vertical="center" wrapText="1"/>
    </xf>
    <xf numFmtId="168" fontId="31" fillId="25" borderId="10" xfId="0" applyNumberFormat="1" applyFont="1" applyFill="1" applyBorder="1" applyAlignment="1">
      <alignment vertical="center" wrapText="1"/>
    </xf>
    <xf numFmtId="164" fontId="20" fillId="0" borderId="10" xfId="0" applyFont="1" applyBorder="1" applyAlignment="1">
      <alignment vertical="center" wrapText="1"/>
    </xf>
    <xf numFmtId="164" fontId="28" fillId="24" borderId="10" xfId="0" applyNumberFormat="1" applyFont="1" applyFill="1" applyBorder="1" applyAlignment="1">
      <alignment horizontal="center" vertical="center" wrapText="1"/>
    </xf>
    <xf numFmtId="168" fontId="26" fillId="24" borderId="10" xfId="0" applyNumberFormat="1" applyFont="1" applyFill="1" applyBorder="1" applyAlignment="1">
      <alignment horizontal="center" vertical="center" wrapText="1"/>
    </xf>
    <xf numFmtId="164" fontId="26" fillId="0" borderId="0" xfId="0" applyFont="1" applyFill="1" applyBorder="1" applyAlignment="1">
      <alignment vertical="center" wrapText="1"/>
    </xf>
    <xf numFmtId="164" fontId="26" fillId="26" borderId="10" xfId="0" applyFont="1" applyFill="1" applyBorder="1" applyAlignment="1">
      <alignment horizontal="center" vertical="center" wrapText="1"/>
    </xf>
    <xf numFmtId="164" fontId="29" fillId="22" borderId="11" xfId="0" applyFont="1" applyFill="1" applyBorder="1" applyAlignment="1">
      <alignment horizontal="center"/>
    </xf>
    <xf numFmtId="164" fontId="20" fillId="0" borderId="0" xfId="0" applyFont="1" applyFill="1" applyAlignment="1">
      <alignment/>
    </xf>
    <xf numFmtId="169" fontId="31" fillId="27" borderId="10" xfId="0" applyNumberFormat="1" applyFont="1" applyFill="1" applyBorder="1" applyAlignment="1">
      <alignment vertical="center" wrapText="1"/>
    </xf>
    <xf numFmtId="169" fontId="36" fillId="27" borderId="10" xfId="0" applyNumberFormat="1" applyFont="1" applyFill="1" applyBorder="1" applyAlignment="1">
      <alignment vertical="center" wrapText="1"/>
    </xf>
    <xf numFmtId="170" fontId="20" fillId="0" borderId="10" xfId="0" applyNumberFormat="1" applyFont="1" applyFill="1" applyBorder="1" applyAlignment="1">
      <alignment horizontal="center" vertical="center" wrapText="1"/>
    </xf>
    <xf numFmtId="169" fontId="20" fillId="27" borderId="10" xfId="0" applyNumberFormat="1" applyFont="1" applyFill="1" applyBorder="1" applyAlignment="1">
      <alignment vertical="center" wrapText="1"/>
    </xf>
    <xf numFmtId="169" fontId="33" fillId="27" borderId="10" xfId="0" applyNumberFormat="1" applyFont="1" applyFill="1" applyBorder="1" applyAlignment="1">
      <alignment vertical="center" wrapText="1"/>
    </xf>
    <xf numFmtId="164" fontId="20" fillId="6" borderId="10" xfId="0" applyFont="1" applyFill="1" applyBorder="1" applyAlignment="1">
      <alignment vertical="center" wrapText="1"/>
    </xf>
    <xf numFmtId="169" fontId="31" fillId="6" borderId="10" xfId="0" applyNumberFormat="1" applyFont="1" applyFill="1" applyBorder="1" applyAlignment="1">
      <alignment vertical="center" wrapText="1"/>
    </xf>
    <xf numFmtId="169" fontId="31" fillId="0" borderId="10" xfId="0" applyNumberFormat="1" applyFont="1" applyFill="1" applyBorder="1" applyAlignment="1">
      <alignment vertical="center" wrapText="1"/>
    </xf>
    <xf numFmtId="164" fontId="28" fillId="26" borderId="10" xfId="0" applyNumberFormat="1" applyFont="1" applyFill="1" applyBorder="1" applyAlignment="1">
      <alignment horizontal="center" vertical="center" wrapText="1"/>
    </xf>
    <xf numFmtId="168" fontId="26" fillId="11" borderId="10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164" fontId="37" fillId="0" borderId="0" xfId="0" applyFont="1" applyFill="1" applyAlignment="1">
      <alignment vertical="center" wrapText="1"/>
    </xf>
    <xf numFmtId="164" fontId="37" fillId="0" borderId="0" xfId="0" applyFont="1" applyFill="1" applyAlignment="1">
      <alignment horizontal="center" vertical="center" wrapText="1"/>
    </xf>
    <xf numFmtId="168" fontId="20" fillId="0" borderId="0" xfId="0" applyNumberFormat="1" applyFont="1" applyFill="1" applyAlignment="1">
      <alignment vertical="center" wrapText="1"/>
    </xf>
    <xf numFmtId="164" fontId="38" fillId="0" borderId="10" xfId="0" applyFont="1" applyFill="1" applyBorder="1" applyAlignment="1">
      <alignment horizontal="center" vertical="center" wrapText="1"/>
    </xf>
    <xf numFmtId="164" fontId="37" fillId="0" borderId="10" xfId="0" applyFont="1" applyFill="1" applyBorder="1" applyAlignment="1">
      <alignment wrapText="1"/>
    </xf>
    <xf numFmtId="168" fontId="20" fillId="0" borderId="10" xfId="0" applyNumberFormat="1" applyFont="1" applyFill="1" applyBorder="1" applyAlignment="1">
      <alignment horizontal="right" vertical="center" wrapText="1"/>
    </xf>
    <xf numFmtId="164" fontId="20" fillId="0" borderId="10" xfId="0" applyNumberFormat="1" applyFont="1" applyFill="1" applyBorder="1" applyAlignment="1">
      <alignment vertical="top" wrapText="1" indent="2"/>
    </xf>
    <xf numFmtId="166" fontId="20" fillId="0" borderId="10" xfId="0" applyNumberFormat="1" applyFont="1" applyFill="1" applyBorder="1" applyAlignment="1">
      <alignment horizontal="right" vertical="top" wrapText="1"/>
    </xf>
    <xf numFmtId="168" fontId="20" fillId="0" borderId="10" xfId="0" applyNumberFormat="1" applyFont="1" applyFill="1" applyBorder="1" applyAlignment="1">
      <alignment/>
    </xf>
    <xf numFmtId="164" fontId="26" fillId="26" borderId="12" xfId="0" applyFont="1" applyFill="1" applyBorder="1" applyAlignment="1">
      <alignment horizontal="center" vertical="center" wrapText="1"/>
    </xf>
    <xf numFmtId="164" fontId="20" fillId="0" borderId="13" xfId="0" applyFont="1" applyFill="1" applyBorder="1" applyAlignment="1">
      <alignment vertical="center" wrapText="1"/>
    </xf>
    <xf numFmtId="164" fontId="32" fillId="0" borderId="10" xfId="0" applyFont="1" applyFill="1" applyBorder="1" applyAlignment="1">
      <alignment horizontal="center"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164" fontId="35" fillId="0" borderId="0" xfId="0" applyFont="1" applyBorder="1" applyAlignment="1">
      <alignment horizontal="center"/>
    </xf>
    <xf numFmtId="164" fontId="35" fillId="0" borderId="14" xfId="0" applyFont="1" applyBorder="1" applyAlignment="1">
      <alignment horizontal="center"/>
    </xf>
    <xf numFmtId="164" fontId="35" fillId="0" borderId="0" xfId="0" applyFont="1" applyBorder="1" applyAlignment="1">
      <alignment/>
    </xf>
    <xf numFmtId="164" fontId="41" fillId="0" borderId="0" xfId="0" applyFont="1" applyAlignment="1">
      <alignment/>
    </xf>
    <xf numFmtId="164" fontId="35" fillId="0" borderId="0" xfId="0" applyFont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/>
    </xf>
  </cellXfs>
  <cellStyles count="8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20% – Акцентування1" xfId="26"/>
    <cellStyle name="20% – Акцентування2" xfId="27"/>
    <cellStyle name="20% – Акцентування3" xfId="28"/>
    <cellStyle name="20% – Акцентування4" xfId="29"/>
    <cellStyle name="20% – Акцентування5" xfId="30"/>
    <cellStyle name="20% – Акцентування6" xfId="31"/>
    <cellStyle name="40% - Акцент1" xfId="32"/>
    <cellStyle name="40% - Акцент2" xfId="33"/>
    <cellStyle name="40% - Акцент3" xfId="34"/>
    <cellStyle name="40% - Акцент4" xfId="35"/>
    <cellStyle name="40% - Акцент5" xfId="36"/>
    <cellStyle name="40% - Акцент6" xfId="37"/>
    <cellStyle name="40% – Акцентування1" xfId="38"/>
    <cellStyle name="40% – Акцентування2" xfId="39"/>
    <cellStyle name="40% – Акцентування3" xfId="40"/>
    <cellStyle name="40% – Акцентування4" xfId="41"/>
    <cellStyle name="40% – Акцентування5" xfId="42"/>
    <cellStyle name="40% – Акцентування6" xfId="43"/>
    <cellStyle name="60% - Акцент1" xfId="44"/>
    <cellStyle name="60% - Акцент2" xfId="45"/>
    <cellStyle name="60% - Акцент3" xfId="46"/>
    <cellStyle name="60% - Акцент4" xfId="47"/>
    <cellStyle name="60% - Акцент5" xfId="48"/>
    <cellStyle name="60% - Акцент6" xfId="49"/>
    <cellStyle name="60% – Акцентування1" xfId="50"/>
    <cellStyle name="60% – Акцентування2" xfId="51"/>
    <cellStyle name="60% – Акцентування3" xfId="52"/>
    <cellStyle name="60% – Акцентування4" xfId="53"/>
    <cellStyle name="60% – Акцентування5" xfId="54"/>
    <cellStyle name="60% – Акцентування6" xfId="55"/>
    <cellStyle name="Iau?iue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Акцентування1" xfId="63"/>
    <cellStyle name="Акцентування2" xfId="64"/>
    <cellStyle name="Акцентування3" xfId="65"/>
    <cellStyle name="Акцентування4" xfId="66"/>
    <cellStyle name="Акцентування5" xfId="67"/>
    <cellStyle name="Акцентування6" xfId="68"/>
    <cellStyle name="Ввод " xfId="69"/>
    <cellStyle name="Ввід" xfId="70"/>
    <cellStyle name="Вывод" xfId="71"/>
    <cellStyle name="Вычисление" xfId="72"/>
    <cellStyle name="Добре" xfId="73"/>
    <cellStyle name="Заголовок 1" xfId="74"/>
    <cellStyle name="Заголовок 2" xfId="75"/>
    <cellStyle name="Заголовок 3" xfId="76"/>
    <cellStyle name="Заголовок 4" xfId="77"/>
    <cellStyle name="Зв'язана клітинка" xfId="78"/>
    <cellStyle name="Итог" xfId="79"/>
    <cellStyle name="Контрольна клітинка" xfId="80"/>
    <cellStyle name="Контрольная ячейка" xfId="81"/>
    <cellStyle name="Назва" xfId="82"/>
    <cellStyle name="Название" xfId="83"/>
    <cellStyle name="Нейтральный" xfId="84"/>
    <cellStyle name="Обчислення" xfId="85"/>
    <cellStyle name="Обычный 2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Підсумок" xfId="92"/>
    <cellStyle name="Результат 1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Хороший" xfId="9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66FFFF"/>
      <rgbColor rgb="00CC0000"/>
      <rgbColor rgb="00008000"/>
      <rgbColor rgb="00000080"/>
      <rgbColor rgb="00808000"/>
      <rgbColor rgb="00800080"/>
      <rgbColor rgb="00009900"/>
      <rgbColor rgb="00C0C0C0"/>
      <rgbColor rgb="00808080"/>
      <rgbColor rgb="009999FF"/>
      <rgbColor rgb="00CC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zoomScale="90" zoomScaleNormal="90" workbookViewId="0" topLeftCell="A1">
      <selection activeCell="A86" sqref="A1:IV65536"/>
    </sheetView>
  </sheetViews>
  <sheetFormatPr defaultColWidth="9.00390625" defaultRowHeight="12.75"/>
  <cols>
    <col min="1" max="1" width="6.625" style="1" customWidth="1"/>
    <col min="2" max="2" width="94.375" style="2" customWidth="1"/>
    <col min="3" max="3" width="7.50390625" style="2" customWidth="1"/>
    <col min="4" max="4" width="9.875" style="3" customWidth="1"/>
    <col min="5" max="6" width="0" style="2" hidden="1" customWidth="1"/>
    <col min="7" max="7" width="11.00390625" style="2" customWidth="1"/>
    <col min="8" max="8" width="10.75390625" style="2" customWidth="1"/>
    <col min="9" max="215" width="9.125" style="2" customWidth="1"/>
    <col min="216" max="249" width="11.625" style="2" customWidth="1"/>
    <col min="250" max="16384" width="11.625" style="4" customWidth="1"/>
  </cols>
  <sheetData>
    <row r="1" spans="1:12" ht="12.75">
      <c r="A1" s="5"/>
      <c r="B1" s="6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2.75">
      <c r="A3" s="5"/>
      <c r="B3" s="8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5"/>
      <c r="B4" s="10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5"/>
      <c r="B5" s="11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.75">
      <c r="A6" s="12"/>
      <c r="B6" s="13" t="s">
        <v>4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12"/>
      <c r="B7" s="14" t="s">
        <v>5</v>
      </c>
      <c r="C7" s="14"/>
      <c r="D7" s="14"/>
      <c r="E7" s="14"/>
      <c r="F7" s="14"/>
      <c r="G7" s="14"/>
      <c r="H7" s="9"/>
      <c r="I7" s="9"/>
      <c r="J7" s="9"/>
      <c r="K7" s="9"/>
      <c r="L7" s="9"/>
    </row>
    <row r="8" spans="1:12" ht="12.75">
      <c r="A8" s="12"/>
      <c r="B8" s="15" t="s">
        <v>6</v>
      </c>
      <c r="C8" s="15"/>
      <c r="D8" s="15"/>
      <c r="E8" s="15"/>
      <c r="F8" s="15"/>
      <c r="G8" s="15"/>
      <c r="H8" s="9"/>
      <c r="I8" s="9"/>
      <c r="J8" s="9"/>
      <c r="K8" s="9"/>
      <c r="L8" s="9"/>
    </row>
    <row r="9" spans="1:12" ht="12.75" customHeight="1">
      <c r="A9" s="5"/>
      <c r="B9" s="16" t="s">
        <v>7</v>
      </c>
      <c r="C9" s="16"/>
      <c r="D9" s="16"/>
      <c r="E9" s="16"/>
      <c r="F9" s="16"/>
      <c r="G9" s="16"/>
      <c r="H9" s="16"/>
      <c r="I9" s="9"/>
      <c r="J9" s="9"/>
      <c r="K9" s="9"/>
      <c r="L9" s="9"/>
    </row>
    <row r="10" spans="1:12" ht="12.75">
      <c r="A10" s="5"/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8" s="3" customFormat="1" ht="12.75">
      <c r="A11" s="1"/>
      <c r="B11" s="2"/>
      <c r="C11" s="2"/>
      <c r="G11" s="17" t="s">
        <v>8</v>
      </c>
      <c r="H11" s="2"/>
    </row>
    <row r="12" spans="1:8" s="20" customFormat="1" ht="12.75">
      <c r="A12" s="18" t="s">
        <v>9</v>
      </c>
      <c r="B12" s="19" t="s">
        <v>10</v>
      </c>
      <c r="C12" s="19" t="s">
        <v>11</v>
      </c>
      <c r="D12" s="19" t="s">
        <v>12</v>
      </c>
      <c r="E12" s="19" t="s">
        <v>13</v>
      </c>
      <c r="F12" s="19" t="s">
        <v>14</v>
      </c>
      <c r="G12" s="19" t="s">
        <v>15</v>
      </c>
      <c r="H12" s="19" t="s">
        <v>16</v>
      </c>
    </row>
    <row r="13" spans="1:8" s="24" customFormat="1" ht="12.75">
      <c r="A13" s="18"/>
      <c r="B13" s="21" t="s">
        <v>17</v>
      </c>
      <c r="C13" s="22"/>
      <c r="D13" s="22"/>
      <c r="E13" s="22"/>
      <c r="F13" s="22"/>
      <c r="G13" s="22"/>
      <c r="H13" s="23"/>
    </row>
    <row r="14" spans="1:8" s="24" customFormat="1" ht="12.75">
      <c r="A14" s="18"/>
      <c r="B14" s="25" t="s">
        <v>18</v>
      </c>
      <c r="C14" s="22"/>
      <c r="D14" s="22"/>
      <c r="E14" s="22"/>
      <c r="F14" s="22"/>
      <c r="G14" s="22"/>
      <c r="H14" s="23"/>
    </row>
    <row r="15" spans="1:8" ht="12.75">
      <c r="A15" s="26" t="s">
        <v>19</v>
      </c>
      <c r="B15" s="23" t="s">
        <v>20</v>
      </c>
      <c r="C15" s="27" t="s">
        <v>21</v>
      </c>
      <c r="D15" s="28">
        <v>1057.54</v>
      </c>
      <c r="E15" s="23">
        <f>D15*1.2</f>
        <v>1269.048</v>
      </c>
      <c r="F15" s="23"/>
      <c r="G15" s="23">
        <f>F15/1.2</f>
        <v>0</v>
      </c>
      <c r="H15" s="29">
        <f>G15/D15*100</f>
        <v>0</v>
      </c>
    </row>
    <row r="16" spans="1:8" ht="12.75">
      <c r="A16" s="26" t="s">
        <v>22</v>
      </c>
      <c r="B16" s="23" t="s">
        <v>23</v>
      </c>
      <c r="C16" s="27" t="s">
        <v>24</v>
      </c>
      <c r="D16" s="28">
        <v>390.385</v>
      </c>
      <c r="E16" s="23">
        <f>D16*1.2</f>
        <v>468.462</v>
      </c>
      <c r="F16" s="23"/>
      <c r="G16" s="23">
        <f>F16/1.2</f>
        <v>0</v>
      </c>
      <c r="H16" s="29">
        <f>G16/D16*100</f>
        <v>0</v>
      </c>
    </row>
    <row r="17" spans="1:8" ht="12.75">
      <c r="A17" s="26" t="s">
        <v>25</v>
      </c>
      <c r="B17" s="23" t="s">
        <v>26</v>
      </c>
      <c r="C17" s="27" t="s">
        <v>27</v>
      </c>
      <c r="D17" s="28">
        <v>848.948</v>
      </c>
      <c r="E17" s="23">
        <f>D17*1.2</f>
        <v>1018.7375999999999</v>
      </c>
      <c r="F17" s="23"/>
      <c r="G17" s="23">
        <f>F17/1.2</f>
        <v>0</v>
      </c>
      <c r="H17" s="29">
        <f>G17/D17*100</f>
        <v>0</v>
      </c>
    </row>
    <row r="18" spans="1:8" ht="12.75">
      <c r="A18" s="26" t="s">
        <v>28</v>
      </c>
      <c r="B18" s="23" t="s">
        <v>29</v>
      </c>
      <c r="C18" s="27" t="s">
        <v>30</v>
      </c>
      <c r="D18" s="28">
        <v>219.15</v>
      </c>
      <c r="E18" s="23">
        <f>D18*1.2</f>
        <v>262.98</v>
      </c>
      <c r="F18" s="30">
        <v>4.008</v>
      </c>
      <c r="G18" s="31">
        <f>F18/1.2</f>
        <v>3.3400000000000003</v>
      </c>
      <c r="H18" s="29">
        <f>G18/D18*100</f>
        <v>1.5240702715035364</v>
      </c>
    </row>
    <row r="19" spans="1:8" ht="12.75">
      <c r="A19" s="26" t="s">
        <v>31</v>
      </c>
      <c r="B19" s="23" t="s">
        <v>32</v>
      </c>
      <c r="C19" s="27" t="s">
        <v>33</v>
      </c>
      <c r="D19" s="28">
        <v>857.075</v>
      </c>
      <c r="E19" s="23">
        <f>D19*1.2</f>
        <v>1028.49</v>
      </c>
      <c r="F19" s="30">
        <f>308.54682+6.28374+681.6108+38.33071</f>
        <v>1034.77207</v>
      </c>
      <c r="G19" s="31">
        <f>F19/1.2</f>
        <v>862.3100583333334</v>
      </c>
      <c r="H19" s="29">
        <v>100</v>
      </c>
    </row>
    <row r="20" spans="1:8" ht="12.75">
      <c r="A20" s="26" t="s">
        <v>34</v>
      </c>
      <c r="B20" s="23" t="s">
        <v>35</v>
      </c>
      <c r="C20" s="27" t="s">
        <v>36</v>
      </c>
      <c r="D20" s="28">
        <f>266.487</f>
        <v>266.487</v>
      </c>
      <c r="E20" s="31">
        <f>D20*1.2</f>
        <v>319.7844</v>
      </c>
      <c r="F20" s="30">
        <f>41.013+95.93546+4.008</f>
        <v>140.95646000000002</v>
      </c>
      <c r="G20" s="31">
        <f>F20/1.2</f>
        <v>117.46371666666668</v>
      </c>
      <c r="H20" s="29">
        <f>G20/D20*100</f>
        <v>44.07859170115866</v>
      </c>
    </row>
    <row r="21" spans="1:8" ht="12.75">
      <c r="A21" s="26" t="s">
        <v>37</v>
      </c>
      <c r="B21" s="23" t="s">
        <v>38</v>
      </c>
      <c r="C21" s="27" t="s">
        <v>39</v>
      </c>
      <c r="D21" s="28">
        <f>977.873+50.012</f>
        <v>1027.885</v>
      </c>
      <c r="E21" s="23">
        <f>D21*1.2</f>
        <v>1233.462</v>
      </c>
      <c r="F21" s="31"/>
      <c r="G21" s="31">
        <f>F21/1.2</f>
        <v>0</v>
      </c>
      <c r="H21" s="29">
        <f>G21/D21*100</f>
        <v>0</v>
      </c>
    </row>
    <row r="22" spans="1:8" ht="12.75">
      <c r="A22" s="26" t="s">
        <v>40</v>
      </c>
      <c r="B22" s="23" t="s">
        <v>41</v>
      </c>
      <c r="C22" s="27" t="s">
        <v>42</v>
      </c>
      <c r="D22" s="28">
        <v>835.52</v>
      </c>
      <c r="E22" s="23">
        <f>D22*1.2</f>
        <v>1002.6239999999999</v>
      </c>
      <c r="F22" s="30">
        <f>4.27954+49.44317</f>
        <v>53.72271</v>
      </c>
      <c r="G22" s="31">
        <f>F22/1.2</f>
        <v>44.768925</v>
      </c>
      <c r="H22" s="29">
        <f>G22/D22*100</f>
        <v>5.358211054193796</v>
      </c>
    </row>
    <row r="23" spans="1:21" ht="12.75">
      <c r="A23" s="26"/>
      <c r="B23" s="32" t="s">
        <v>43</v>
      </c>
      <c r="C23" s="22"/>
      <c r="D23" s="33"/>
      <c r="E23" s="34"/>
      <c r="F23" s="35"/>
      <c r="G23" s="36"/>
      <c r="H23" s="37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8" ht="12.75">
      <c r="A24" s="26" t="s">
        <v>44</v>
      </c>
      <c r="B24" s="39" t="s">
        <v>45</v>
      </c>
      <c r="C24" s="27" t="s">
        <v>46</v>
      </c>
      <c r="D24" s="40">
        <v>46.66</v>
      </c>
      <c r="E24" s="23">
        <f>D24*1.2</f>
        <v>55.992</v>
      </c>
      <c r="F24" s="30">
        <v>55.992</v>
      </c>
      <c r="G24" s="31">
        <f>F24/1.2</f>
        <v>46.66</v>
      </c>
      <c r="H24" s="29">
        <f>G24/D24*100</f>
        <v>100</v>
      </c>
    </row>
    <row r="25" spans="1:8" ht="12.75">
      <c r="A25" s="26" t="s">
        <v>47</v>
      </c>
      <c r="B25" s="39" t="s">
        <v>48</v>
      </c>
      <c r="C25" s="27" t="s">
        <v>49</v>
      </c>
      <c r="D25" s="40">
        <v>27.08</v>
      </c>
      <c r="E25" s="23">
        <f>D25*1.2</f>
        <v>32.495999999999995</v>
      </c>
      <c r="F25" s="30">
        <f>32.496+13.9968</f>
        <v>46.4928</v>
      </c>
      <c r="G25" s="31">
        <f>F25/1.2</f>
        <v>38.74400000000001</v>
      </c>
      <c r="H25" s="29">
        <v>100</v>
      </c>
    </row>
    <row r="26" spans="1:8" ht="12.75">
      <c r="A26" s="26"/>
      <c r="B26" s="32" t="s">
        <v>50</v>
      </c>
      <c r="C26" s="27"/>
      <c r="D26" s="40"/>
      <c r="E26" s="23"/>
      <c r="F26" s="30"/>
      <c r="G26" s="31"/>
      <c r="H26" s="29"/>
    </row>
    <row r="27" spans="1:8" ht="12.75">
      <c r="A27" s="26" t="s">
        <v>51</v>
      </c>
      <c r="B27" s="39" t="s">
        <v>52</v>
      </c>
      <c r="C27" s="27" t="s">
        <v>53</v>
      </c>
      <c r="D27" s="28">
        <v>37.5</v>
      </c>
      <c r="E27" s="41">
        <v>37.5</v>
      </c>
      <c r="F27" s="42">
        <v>25</v>
      </c>
      <c r="G27" s="31">
        <f>F27</f>
        <v>25</v>
      </c>
      <c r="H27" s="29">
        <v>100</v>
      </c>
    </row>
    <row r="28" spans="1:8" ht="12.75">
      <c r="A28" s="26" t="s">
        <v>54</v>
      </c>
      <c r="B28" s="23" t="s">
        <v>55</v>
      </c>
      <c r="C28" s="27" t="s">
        <v>56</v>
      </c>
      <c r="D28" s="28">
        <v>287.992</v>
      </c>
      <c r="E28" s="23">
        <f>D28*1.2</f>
        <v>345.5904</v>
      </c>
      <c r="F28" s="30">
        <f>172.79516+138.23612+62.04</f>
        <v>373.07128000000006</v>
      </c>
      <c r="G28" s="31">
        <f>F28/1.2</f>
        <v>310.8927333333334</v>
      </c>
      <c r="H28" s="29">
        <v>100</v>
      </c>
    </row>
    <row r="29" spans="1:8" ht="12.75">
      <c r="A29" s="26" t="s">
        <v>57</v>
      </c>
      <c r="B29" s="23" t="s">
        <v>58</v>
      </c>
      <c r="C29" s="27" t="s">
        <v>59</v>
      </c>
      <c r="D29" s="28">
        <f>71.247+3.947</f>
        <v>75.194</v>
      </c>
      <c r="E29" s="23">
        <f>D29*1.2</f>
        <v>90.2328</v>
      </c>
      <c r="F29" s="31"/>
      <c r="G29" s="31">
        <f>F29/1.2</f>
        <v>0</v>
      </c>
      <c r="H29" s="29">
        <f>G29/D29*100</f>
        <v>0</v>
      </c>
    </row>
    <row r="30" spans="1:8" ht="12.75">
      <c r="A30" s="26" t="s">
        <v>60</v>
      </c>
      <c r="B30" s="23" t="s">
        <v>61</v>
      </c>
      <c r="C30" s="27" t="s">
        <v>62</v>
      </c>
      <c r="D30" s="28">
        <v>73.889</v>
      </c>
      <c r="E30" s="23">
        <f>D30*1.2</f>
        <v>88.6668</v>
      </c>
      <c r="F30" s="31"/>
      <c r="G30" s="31">
        <f>F30/1.2</f>
        <v>0</v>
      </c>
      <c r="H30" s="29">
        <f>G30/D30*100</f>
        <v>0</v>
      </c>
    </row>
    <row r="31" spans="1:8" ht="12.75">
      <c r="A31" s="26" t="s">
        <v>63</v>
      </c>
      <c r="B31" s="23" t="s">
        <v>64</v>
      </c>
      <c r="C31" s="27"/>
      <c r="D31" s="28">
        <v>24.988</v>
      </c>
      <c r="E31" s="23">
        <f>D31*1.2</f>
        <v>29.985599999999998</v>
      </c>
      <c r="F31" s="30">
        <f>29.985+31.791</f>
        <v>61.775999999999996</v>
      </c>
      <c r="G31" s="31">
        <f>F31/1.2</f>
        <v>51.48</v>
      </c>
      <c r="H31" s="29">
        <v>100</v>
      </c>
    </row>
    <row r="32" spans="1:8" ht="12.75">
      <c r="A32" s="26" t="s">
        <v>65</v>
      </c>
      <c r="B32" s="43" t="s">
        <v>66</v>
      </c>
      <c r="C32" s="27" t="s">
        <v>53</v>
      </c>
      <c r="D32" s="28">
        <v>251.7</v>
      </c>
      <c r="E32" s="23">
        <f>D32*1.2</f>
        <v>302.03999999999996</v>
      </c>
      <c r="F32" s="30">
        <f>100.68</f>
        <v>100.68</v>
      </c>
      <c r="G32" s="31">
        <f>F32/1.2</f>
        <v>83.9</v>
      </c>
      <c r="H32" s="29">
        <f>G32/D32*100</f>
        <v>33.333333333333336</v>
      </c>
    </row>
    <row r="33" spans="1:8" s="46" customFormat="1" ht="12.75" customHeight="1">
      <c r="A33" s="44" t="s">
        <v>67</v>
      </c>
      <c r="B33" s="44"/>
      <c r="C33" s="44"/>
      <c r="D33" s="45">
        <f>SUM(D15:D32)</f>
        <v>6327.993000000001</v>
      </c>
      <c r="E33" s="45">
        <f>SUM(E15:E32)</f>
        <v>7586.0916</v>
      </c>
      <c r="F33" s="45">
        <f>SUM(F15:F32)</f>
        <v>1896.4713200000003</v>
      </c>
      <c r="G33" s="45">
        <f>SUM(G15:G32)</f>
        <v>1584.5594333333333</v>
      </c>
      <c r="H33" s="29"/>
    </row>
    <row r="34" spans="1:8" ht="12.75">
      <c r="A34" s="26"/>
      <c r="B34" s="47" t="s">
        <v>68</v>
      </c>
      <c r="C34" s="22"/>
      <c r="D34" s="22"/>
      <c r="E34" s="23"/>
      <c r="F34" s="31"/>
      <c r="G34" s="23"/>
      <c r="H34" s="29"/>
    </row>
    <row r="35" spans="1:256" ht="12.75">
      <c r="A35" s="26"/>
      <c r="B35" s="48" t="s">
        <v>69</v>
      </c>
      <c r="C35" s="22"/>
      <c r="D35" s="22"/>
      <c r="E35" s="23"/>
      <c r="F35" s="31"/>
      <c r="G35" s="23"/>
      <c r="H35" s="29"/>
      <c r="IP35" s="49"/>
      <c r="IQ35" s="49"/>
      <c r="IR35" s="49"/>
      <c r="IS35" s="49"/>
      <c r="IT35" s="49"/>
      <c r="IU35" s="49"/>
      <c r="IV35" s="49"/>
    </row>
    <row r="36" spans="1:8" ht="12.75">
      <c r="A36" s="26" t="s">
        <v>70</v>
      </c>
      <c r="B36" s="39" t="s">
        <v>71</v>
      </c>
      <c r="C36" s="27" t="s">
        <v>46</v>
      </c>
      <c r="D36" s="28">
        <v>30.958</v>
      </c>
      <c r="E36" s="23">
        <f>D36*1.2</f>
        <v>37.1496</v>
      </c>
      <c r="F36" s="50">
        <v>37.149</v>
      </c>
      <c r="G36" s="31">
        <f>F36/1.2</f>
        <v>30.957500000000003</v>
      </c>
      <c r="H36" s="29">
        <f>G36/D36*100</f>
        <v>99.99838490858585</v>
      </c>
    </row>
    <row r="37" spans="1:8" ht="12.75">
      <c r="A37" s="26" t="s">
        <v>72</v>
      </c>
      <c r="B37" s="39" t="s">
        <v>73</v>
      </c>
      <c r="C37" s="27" t="s">
        <v>49</v>
      </c>
      <c r="D37" s="40">
        <v>18.742</v>
      </c>
      <c r="E37" s="23">
        <f>D37*1.2</f>
        <v>22.4904</v>
      </c>
      <c r="F37" s="51">
        <v>22.4902</v>
      </c>
      <c r="G37" s="31">
        <f>F37/1.2</f>
        <v>18.741833333333336</v>
      </c>
      <c r="H37" s="29">
        <f>G37/D37*100</f>
        <v>99.99911073168998</v>
      </c>
    </row>
    <row r="38" spans="1:8" ht="12.75">
      <c r="A38" s="26" t="s">
        <v>74</v>
      </c>
      <c r="B38" s="23" t="s">
        <v>75</v>
      </c>
      <c r="C38" s="27" t="s">
        <v>49</v>
      </c>
      <c r="D38" s="28">
        <v>174.805</v>
      </c>
      <c r="E38" s="23">
        <f>D38*1.2</f>
        <v>209.766</v>
      </c>
      <c r="F38" s="50">
        <v>209.7662</v>
      </c>
      <c r="G38" s="31">
        <f>F38/1.2</f>
        <v>174.80516666666668</v>
      </c>
      <c r="H38" s="29">
        <f>G38/D38*100</f>
        <v>100.00009534433607</v>
      </c>
    </row>
    <row r="39" spans="1:8" ht="12.75">
      <c r="A39" s="26" t="s">
        <v>76</v>
      </c>
      <c r="B39" s="23" t="s">
        <v>77</v>
      </c>
      <c r="C39" s="27" t="s">
        <v>46</v>
      </c>
      <c r="D39" s="52">
        <v>287.1</v>
      </c>
      <c r="E39" s="23">
        <f>D39*1.2</f>
        <v>344.52000000000004</v>
      </c>
      <c r="F39" s="50">
        <v>344.52</v>
      </c>
      <c r="G39" s="31">
        <f>F39/1.2</f>
        <v>287.1</v>
      </c>
      <c r="H39" s="29">
        <f>G39/D39*100</f>
        <v>100</v>
      </c>
    </row>
    <row r="40" spans="1:8" ht="12.75">
      <c r="A40" s="26" t="s">
        <v>78</v>
      </c>
      <c r="B40" s="23" t="s">
        <v>79</v>
      </c>
      <c r="C40" s="27"/>
      <c r="D40" s="28">
        <v>82.443</v>
      </c>
      <c r="E40" s="23">
        <f>D40*1.2</f>
        <v>98.93159999999999</v>
      </c>
      <c r="F40" s="53"/>
      <c r="G40" s="31">
        <f>F40/1.2</f>
        <v>0</v>
      </c>
      <c r="H40" s="29">
        <f>G40/D40*100</f>
        <v>0</v>
      </c>
    </row>
    <row r="41" spans="1:8" ht="12.75">
      <c r="A41" s="26" t="s">
        <v>80</v>
      </c>
      <c r="B41" s="23" t="s">
        <v>81</v>
      </c>
      <c r="C41" s="27" t="s">
        <v>46</v>
      </c>
      <c r="D41" s="28">
        <f>3750-89.688</f>
        <v>3660.312</v>
      </c>
      <c r="E41" s="23">
        <f>D41*1.2</f>
        <v>4392.3744</v>
      </c>
      <c r="F41" s="53"/>
      <c r="G41" s="31">
        <f>F41/1.2</f>
        <v>0</v>
      </c>
      <c r="H41" s="29">
        <f>G41/D41*100</f>
        <v>0</v>
      </c>
    </row>
    <row r="42" spans="1:8" ht="12.75">
      <c r="A42" s="26" t="s">
        <v>82</v>
      </c>
      <c r="B42" s="23" t="s">
        <v>83</v>
      </c>
      <c r="C42" s="27" t="s">
        <v>49</v>
      </c>
      <c r="D42" s="28">
        <v>70.828</v>
      </c>
      <c r="E42" s="23">
        <f>D42*1.2</f>
        <v>84.9936</v>
      </c>
      <c r="F42" s="50">
        <v>94.90979</v>
      </c>
      <c r="G42" s="31">
        <f>F42/1.2</f>
        <v>79.09149166666667</v>
      </c>
      <c r="H42" s="29">
        <v>100</v>
      </c>
    </row>
    <row r="43" spans="1:21" ht="12.75">
      <c r="A43" s="26"/>
      <c r="B43" s="48" t="s">
        <v>50</v>
      </c>
      <c r="C43" s="22"/>
      <c r="D43" s="33"/>
      <c r="E43" s="34"/>
      <c r="F43" s="54"/>
      <c r="G43" s="36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spans="1:8" ht="12.75">
      <c r="A44" s="26" t="s">
        <v>84</v>
      </c>
      <c r="B44" s="39" t="s">
        <v>85</v>
      </c>
      <c r="C44" s="27" t="s">
        <v>86</v>
      </c>
      <c r="D44" s="28">
        <v>34.844</v>
      </c>
      <c r="E44" s="23">
        <f>D44*1.2</f>
        <v>41.8128</v>
      </c>
      <c r="F44" s="50">
        <v>41.8122</v>
      </c>
      <c r="G44" s="31">
        <f>F44/1.2</f>
        <v>34.8435</v>
      </c>
      <c r="H44" s="29">
        <f>G44/D44*100</f>
        <v>99.99856503271725</v>
      </c>
    </row>
    <row r="45" spans="1:8" ht="12.75">
      <c r="A45" s="26" t="s">
        <v>87</v>
      </c>
      <c r="B45" s="39" t="s">
        <v>88</v>
      </c>
      <c r="C45" s="27" t="s">
        <v>46</v>
      </c>
      <c r="D45" s="28">
        <v>25.21</v>
      </c>
      <c r="E45" s="55">
        <f>D45*1.2</f>
        <v>30.252</v>
      </c>
      <c r="F45" s="56">
        <v>30.25248</v>
      </c>
      <c r="G45" s="31">
        <f>F45/1.2</f>
        <v>25.2104</v>
      </c>
      <c r="H45" s="29">
        <f>G45/D45*100</f>
        <v>100.00158667195558</v>
      </c>
    </row>
    <row r="46" spans="1:8" ht="12.75">
      <c r="A46" s="26" t="s">
        <v>89</v>
      </c>
      <c r="B46" s="39" t="s">
        <v>90</v>
      </c>
      <c r="C46" s="27">
        <v>1</v>
      </c>
      <c r="D46" s="28">
        <v>11.747</v>
      </c>
      <c r="E46" s="23">
        <f>D46*1.2</f>
        <v>14.0964</v>
      </c>
      <c r="F46" s="57">
        <v>14.0968</v>
      </c>
      <c r="G46" s="31">
        <f>F46/1.2</f>
        <v>11.747333333333334</v>
      </c>
      <c r="H46" s="29">
        <f>G46/D46*100</f>
        <v>100.00283760392725</v>
      </c>
    </row>
    <row r="47" spans="1:8" ht="12.75">
      <c r="A47" s="26" t="s">
        <v>91</v>
      </c>
      <c r="B47" s="23" t="s">
        <v>92</v>
      </c>
      <c r="C47" s="27" t="s">
        <v>93</v>
      </c>
      <c r="D47" s="28">
        <f>83.333+119.232</f>
        <v>202.565</v>
      </c>
      <c r="E47" s="23">
        <f>D47*1.2</f>
        <v>243.07799999999997</v>
      </c>
      <c r="F47" s="50">
        <v>323.25</v>
      </c>
      <c r="G47" s="31">
        <f>F47/1.2</f>
        <v>269.375</v>
      </c>
      <c r="H47" s="29">
        <v>100</v>
      </c>
    </row>
    <row r="48" spans="1:8" ht="12.75">
      <c r="A48" s="26" t="s">
        <v>94</v>
      </c>
      <c r="B48" s="23" t="s">
        <v>95</v>
      </c>
      <c r="C48" s="27" t="s">
        <v>49</v>
      </c>
      <c r="D48" s="28">
        <v>120.8</v>
      </c>
      <c r="E48" s="23">
        <f>D48*1.2</f>
        <v>144.95999999999998</v>
      </c>
      <c r="F48" s="53"/>
      <c r="G48" s="23">
        <f>F48/1.2</f>
        <v>0</v>
      </c>
      <c r="H48" s="29">
        <f>G48/D48*100</f>
        <v>0</v>
      </c>
    </row>
    <row r="49" spans="1:8" ht="12.75">
      <c r="A49" s="26" t="s">
        <v>96</v>
      </c>
      <c r="B49" s="23" t="s">
        <v>97</v>
      </c>
      <c r="C49" s="27" t="s">
        <v>49</v>
      </c>
      <c r="D49" s="28">
        <v>25.555</v>
      </c>
      <c r="E49" s="23">
        <f>D49*1.2</f>
        <v>30.665999999999997</v>
      </c>
      <c r="F49" s="50">
        <v>32.151</v>
      </c>
      <c r="G49" s="31">
        <f>F49/1.2</f>
        <v>26.792500000000004</v>
      </c>
      <c r="H49" s="29">
        <v>100</v>
      </c>
    </row>
    <row r="50" spans="1:8" ht="12.75">
      <c r="A50" s="26" t="s">
        <v>98</v>
      </c>
      <c r="B50" s="23" t="s">
        <v>99</v>
      </c>
      <c r="C50" s="27" t="s">
        <v>49</v>
      </c>
      <c r="D50" s="28">
        <v>29.14</v>
      </c>
      <c r="E50" s="23">
        <f>D50*1.2</f>
        <v>34.967999999999996</v>
      </c>
      <c r="F50" s="50">
        <v>34.968</v>
      </c>
      <c r="G50" s="31">
        <f>F50/1.2</f>
        <v>29.140000000000004</v>
      </c>
      <c r="H50" s="29">
        <f>G50/D50*100</f>
        <v>100.00000000000003</v>
      </c>
    </row>
    <row r="51" spans="1:8" ht="12.75">
      <c r="A51" s="26" t="s">
        <v>100</v>
      </c>
      <c r="B51" s="23" t="s">
        <v>101</v>
      </c>
      <c r="C51" s="27" t="s">
        <v>49</v>
      </c>
      <c r="D51" s="28">
        <v>37.581</v>
      </c>
      <c r="E51" s="23">
        <f>D51*1.2</f>
        <v>45.0972</v>
      </c>
      <c r="F51" s="50">
        <v>45.097</v>
      </c>
      <c r="G51" s="31">
        <f>F51/1.2</f>
        <v>37.58083333333334</v>
      </c>
      <c r="H51" s="29">
        <f>G51/D51*100</f>
        <v>99.99955651348643</v>
      </c>
    </row>
    <row r="52" spans="1:8" ht="12.75">
      <c r="A52" s="26" t="s">
        <v>102</v>
      </c>
      <c r="B52" s="23" t="s">
        <v>103</v>
      </c>
      <c r="C52" s="27" t="s">
        <v>46</v>
      </c>
      <c r="D52" s="52">
        <v>30.31</v>
      </c>
      <c r="E52" s="23">
        <f>D52*1.2</f>
        <v>36.372</v>
      </c>
      <c r="F52" s="50">
        <v>36.37193</v>
      </c>
      <c r="G52" s="31">
        <f>F52/1.2</f>
        <v>30.309941666666667</v>
      </c>
      <c r="H52" s="29">
        <f>G52/D52*100</f>
        <v>99.99980754426483</v>
      </c>
    </row>
    <row r="53" spans="1:8" s="38" customFormat="1" ht="12.75" customHeight="1">
      <c r="A53" s="58" t="s">
        <v>104</v>
      </c>
      <c r="B53" s="58"/>
      <c r="C53" s="58"/>
      <c r="D53" s="59">
        <f>SUM(D36:D52)</f>
        <v>4842.940000000001</v>
      </c>
      <c r="E53" s="59">
        <f>SUM(E36:E52)</f>
        <v>5811.527999999999</v>
      </c>
      <c r="F53" s="59">
        <f>SUM(F36:F52)</f>
        <v>1266.8346000000001</v>
      </c>
      <c r="G53" s="59">
        <f>SUM(G36:G52)</f>
        <v>1055.6955</v>
      </c>
      <c r="H53" s="23"/>
    </row>
    <row r="54" spans="1:8" s="38" customFormat="1" ht="12.75">
      <c r="A54" s="18"/>
      <c r="B54" s="60" t="s">
        <v>105</v>
      </c>
      <c r="C54" s="60"/>
      <c r="D54" s="61">
        <f>D33+D53</f>
        <v>11170.933000000003</v>
      </c>
      <c r="E54" s="61">
        <f>E33+E53</f>
        <v>13397.619599999998</v>
      </c>
      <c r="F54" s="61">
        <f>F33+F53</f>
        <v>3163.3059200000007</v>
      </c>
      <c r="G54" s="61">
        <f>G33+G53</f>
        <v>2640.2549333333336</v>
      </c>
      <c r="H54" s="23"/>
    </row>
    <row r="55" spans="2:7" ht="12.75">
      <c r="B55" s="62"/>
      <c r="C55" s="62"/>
      <c r="D55" s="63"/>
      <c r="F55" s="64"/>
      <c r="G55" s="64"/>
    </row>
    <row r="56" spans="6:7" ht="12.75">
      <c r="F56" s="64"/>
      <c r="G56" s="64"/>
    </row>
    <row r="57" spans="1:8" ht="12.75">
      <c r="A57" s="26"/>
      <c r="B57" s="22" t="s">
        <v>106</v>
      </c>
      <c r="C57" s="22" t="s">
        <v>11</v>
      </c>
      <c r="D57" s="22" t="s">
        <v>107</v>
      </c>
      <c r="E57" s="22" t="s">
        <v>13</v>
      </c>
      <c r="F57" s="22" t="s">
        <v>14</v>
      </c>
      <c r="G57" s="22" t="s">
        <v>108</v>
      </c>
      <c r="H57" s="65" t="s">
        <v>16</v>
      </c>
    </row>
    <row r="58" spans="1:8" ht="12.75" customHeight="1">
      <c r="A58" s="26"/>
      <c r="B58" s="21" t="s">
        <v>17</v>
      </c>
      <c r="C58" s="21"/>
      <c r="D58" s="21"/>
      <c r="E58" s="21"/>
      <c r="F58" s="21"/>
      <c r="G58" s="31"/>
      <c r="H58" s="23"/>
    </row>
    <row r="59" spans="1:8" ht="12.75">
      <c r="A59" s="26">
        <v>1</v>
      </c>
      <c r="B59" s="66" t="s">
        <v>109</v>
      </c>
      <c r="C59" s="23"/>
      <c r="D59" s="67">
        <f>E59/1.2</f>
        <v>4.027500000000001</v>
      </c>
      <c r="E59" s="30">
        <v>4.833</v>
      </c>
      <c r="F59" s="30">
        <v>4.833</v>
      </c>
      <c r="G59" s="31">
        <f>F59/1.2</f>
        <v>4.027500000000001</v>
      </c>
      <c r="H59" s="29">
        <f>G59/D59*100</f>
        <v>100</v>
      </c>
    </row>
    <row r="60" spans="1:8" ht="12.75">
      <c r="A60" s="26">
        <v>2</v>
      </c>
      <c r="B60" s="66" t="s">
        <v>110</v>
      </c>
      <c r="C60" s="23"/>
      <c r="D60" s="67">
        <f>E60/1.2</f>
        <v>40.833333333333336</v>
      </c>
      <c r="E60" s="30">
        <f>17.64+31.36</f>
        <v>49</v>
      </c>
      <c r="F60" s="30">
        <f>17.64+31.36</f>
        <v>49</v>
      </c>
      <c r="G60" s="31">
        <f>F60/1.2</f>
        <v>40.833333333333336</v>
      </c>
      <c r="H60" s="29">
        <f>G60/D60*100</f>
        <v>100</v>
      </c>
    </row>
    <row r="61" spans="1:8" ht="12.75">
      <c r="A61" s="26">
        <v>3</v>
      </c>
      <c r="B61" s="66" t="s">
        <v>111</v>
      </c>
      <c r="C61" s="23"/>
      <c r="D61" s="67">
        <f>E61/1.2</f>
        <v>8.421833333333334</v>
      </c>
      <c r="E61" s="30">
        <v>10.1062</v>
      </c>
      <c r="F61" s="30">
        <v>10.1062</v>
      </c>
      <c r="G61" s="31">
        <f>F61/1.2</f>
        <v>8.421833333333334</v>
      </c>
      <c r="H61" s="29">
        <f>G61/D61*100</f>
        <v>100</v>
      </c>
    </row>
    <row r="62" spans="1:8" ht="12.75">
      <c r="A62" s="26">
        <v>4</v>
      </c>
      <c r="B62" s="68" t="s">
        <v>112</v>
      </c>
      <c r="C62" s="68"/>
      <c r="D62" s="69">
        <v>121.122</v>
      </c>
      <c r="E62" s="70">
        <f>D62*1.2</f>
        <v>145.3464</v>
      </c>
      <c r="F62" s="31"/>
      <c r="G62" s="69">
        <v>121.122</v>
      </c>
      <c r="H62" s="29">
        <f>G62/D62*100</f>
        <v>100</v>
      </c>
    </row>
    <row r="63" spans="1:8" ht="12.75">
      <c r="A63" s="26">
        <v>5</v>
      </c>
      <c r="B63" s="68" t="s">
        <v>113</v>
      </c>
      <c r="C63" s="68"/>
      <c r="D63" s="69">
        <v>19.166</v>
      </c>
      <c r="E63" s="70">
        <f>D63*1.2</f>
        <v>22.9992</v>
      </c>
      <c r="F63" s="31"/>
      <c r="G63" s="69">
        <v>19.166</v>
      </c>
      <c r="H63" s="29">
        <f>G63/D63*100</f>
        <v>100</v>
      </c>
    </row>
    <row r="64" spans="1:8" ht="12.75">
      <c r="A64" s="26">
        <v>6</v>
      </c>
      <c r="B64" s="68" t="s">
        <v>114</v>
      </c>
      <c r="C64" s="68"/>
      <c r="D64" s="69">
        <v>18.19333</v>
      </c>
      <c r="E64" s="70">
        <f>D64*1.2</f>
        <v>21.831996</v>
      </c>
      <c r="F64" s="31"/>
      <c r="G64" s="69">
        <v>18.19333</v>
      </c>
      <c r="H64" s="29">
        <f>G64/D64*100</f>
        <v>100</v>
      </c>
    </row>
    <row r="65" spans="1:8" ht="12.75">
      <c r="A65" s="26">
        <v>7</v>
      </c>
      <c r="B65" s="68" t="s">
        <v>115</v>
      </c>
      <c r="C65" s="68"/>
      <c r="D65" s="69">
        <v>249.74402</v>
      </c>
      <c r="E65" s="70">
        <f>D65*1.2</f>
        <v>299.692824</v>
      </c>
      <c r="F65" s="30">
        <v>149.84641</v>
      </c>
      <c r="G65" s="69">
        <v>249.74402</v>
      </c>
      <c r="H65" s="29">
        <f>G65/D65*100</f>
        <v>100</v>
      </c>
    </row>
    <row r="66" spans="1:8" ht="12.75">
      <c r="A66" s="26">
        <v>8</v>
      </c>
      <c r="B66" s="68" t="s">
        <v>116</v>
      </c>
      <c r="C66" s="68"/>
      <c r="D66" s="69">
        <v>61.64563</v>
      </c>
      <c r="E66" s="70">
        <f>D66*1.2</f>
        <v>73.974756</v>
      </c>
      <c r="F66" s="30">
        <v>73.97476</v>
      </c>
      <c r="G66" s="31">
        <f>F66/1.2</f>
        <v>61.645633333333336</v>
      </c>
      <c r="H66" s="29">
        <f>G66/D66*100</f>
        <v>100.00000540725003</v>
      </c>
    </row>
    <row r="67" spans="1:8" ht="12.75" customHeight="1">
      <c r="A67" s="26"/>
      <c r="B67" s="71" t="s">
        <v>68</v>
      </c>
      <c r="C67" s="71"/>
      <c r="D67" s="71"/>
      <c r="E67" s="71"/>
      <c r="F67" s="71"/>
      <c r="G67" s="72"/>
      <c r="H67" s="29"/>
    </row>
    <row r="68" spans="1:8" ht="12.75">
      <c r="A68" s="26">
        <v>1</v>
      </c>
      <c r="B68" s="66" t="s">
        <v>117</v>
      </c>
      <c r="C68" s="23"/>
      <c r="D68" s="67">
        <f>E68/1.2</f>
        <v>35</v>
      </c>
      <c r="E68" s="30">
        <v>42</v>
      </c>
      <c r="F68" s="30">
        <v>42</v>
      </c>
      <c r="G68" s="23">
        <f>F68/1.2</f>
        <v>35</v>
      </c>
      <c r="H68" s="29">
        <f>G68/D68*100</f>
        <v>100</v>
      </c>
    </row>
    <row r="69" spans="1:8" ht="12.75">
      <c r="A69" s="26">
        <v>2</v>
      </c>
      <c r="B69" s="39" t="s">
        <v>118</v>
      </c>
      <c r="C69" s="23"/>
      <c r="D69" s="67">
        <f>E69/1.2</f>
        <v>7.865141666666666</v>
      </c>
      <c r="E69" s="30">
        <v>9.43817</v>
      </c>
      <c r="F69" s="30">
        <v>9.43817</v>
      </c>
      <c r="G69" s="31">
        <f>F69/1.2</f>
        <v>7.865141666666666</v>
      </c>
      <c r="H69" s="29">
        <f>G69/D69*100</f>
        <v>100</v>
      </c>
    </row>
    <row r="70" spans="1:249" ht="12.75">
      <c r="A70" s="26">
        <v>3</v>
      </c>
      <c r="B70" s="68" t="s">
        <v>119</v>
      </c>
      <c r="C70" s="68"/>
      <c r="D70" s="69">
        <v>55.155</v>
      </c>
      <c r="E70" s="70">
        <f>D70*1.2</f>
        <v>66.18599999999999</v>
      </c>
      <c r="F70" s="31"/>
      <c r="G70" s="69">
        <v>55.155</v>
      </c>
      <c r="H70" s="29">
        <f>G70/D70*100</f>
        <v>100</v>
      </c>
      <c r="IO70" s="4"/>
    </row>
    <row r="71" spans="1:249" ht="12.75">
      <c r="A71" s="26">
        <v>4</v>
      </c>
      <c r="B71" s="68" t="s">
        <v>120</v>
      </c>
      <c r="C71" s="68"/>
      <c r="D71" s="69">
        <v>32.725</v>
      </c>
      <c r="E71" s="70">
        <f>D71*1.2</f>
        <v>39.27</v>
      </c>
      <c r="F71" s="31"/>
      <c r="G71" s="69">
        <v>32.725</v>
      </c>
      <c r="H71" s="29">
        <f>G71/D71*100</f>
        <v>100</v>
      </c>
      <c r="IO71" s="4"/>
    </row>
    <row r="72" spans="1:249" ht="12.75">
      <c r="A72" s="26">
        <v>5</v>
      </c>
      <c r="B72" s="68" t="s">
        <v>121</v>
      </c>
      <c r="C72" s="68"/>
      <c r="D72" s="69">
        <v>48.74</v>
      </c>
      <c r="E72" s="70">
        <f>D72*1.2</f>
        <v>58.488</v>
      </c>
      <c r="F72" s="31"/>
      <c r="G72" s="69">
        <v>48.74</v>
      </c>
      <c r="H72" s="29">
        <f>G72/D72*100</f>
        <v>100</v>
      </c>
      <c r="IO72" s="4"/>
    </row>
    <row r="73" spans="1:249" ht="12.75">
      <c r="A73" s="26">
        <v>6</v>
      </c>
      <c r="B73" s="68" t="s">
        <v>122</v>
      </c>
      <c r="C73" s="68"/>
      <c r="D73" s="69">
        <v>182.66917</v>
      </c>
      <c r="E73" s="70">
        <f>D73*1.2</f>
        <v>219.203004</v>
      </c>
      <c r="F73" s="31"/>
      <c r="G73" s="69">
        <v>182.66917</v>
      </c>
      <c r="H73" s="29">
        <f>G73/D73*100</f>
        <v>100</v>
      </c>
      <c r="IO73" s="4"/>
    </row>
    <row r="74" spans="1:249" ht="12.75">
      <c r="A74" s="26">
        <v>7</v>
      </c>
      <c r="B74" s="68" t="s">
        <v>123</v>
      </c>
      <c r="C74" s="68"/>
      <c r="D74" s="69">
        <v>30.83333</v>
      </c>
      <c r="E74" s="70">
        <f>D74*1.2</f>
        <v>36.999995999999996</v>
      </c>
      <c r="F74" s="30">
        <v>37</v>
      </c>
      <c r="G74" s="69">
        <v>30.83333</v>
      </c>
      <c r="H74" s="29">
        <f>G74/D74*100</f>
        <v>100</v>
      </c>
      <c r="IO74" s="4"/>
    </row>
    <row r="75" spans="1:249" ht="12.75">
      <c r="A75" s="26">
        <v>8</v>
      </c>
      <c r="B75" s="68" t="s">
        <v>124</v>
      </c>
      <c r="C75" s="68"/>
      <c r="D75" s="69">
        <v>58.21448</v>
      </c>
      <c r="E75" s="70">
        <f>D75*1.2</f>
        <v>69.857376</v>
      </c>
      <c r="F75" s="30">
        <f>30.06869+12.02748+9.72</f>
        <v>51.81617</v>
      </c>
      <c r="G75" s="69">
        <v>58.21448</v>
      </c>
      <c r="H75" s="29">
        <f>G75/D75*100</f>
        <v>100</v>
      </c>
      <c r="IO75" s="4"/>
    </row>
    <row r="76" spans="1:249" ht="12.75">
      <c r="A76" s="26"/>
      <c r="B76" s="60" t="s">
        <v>125</v>
      </c>
      <c r="C76" s="23"/>
      <c r="D76" s="61">
        <f>SUM(D59:D75)</f>
        <v>974.3557683333333</v>
      </c>
      <c r="E76" s="61">
        <f>SUM(E59:E75)</f>
        <v>1169.2269219999998</v>
      </c>
      <c r="F76" s="61">
        <f>SUM(F59:F75)</f>
        <v>428.01471000000004</v>
      </c>
      <c r="G76" s="61">
        <f>SUM(G59:G75)</f>
        <v>974.3557716666667</v>
      </c>
      <c r="H76" s="23"/>
      <c r="IO76" s="4"/>
    </row>
    <row r="77" spans="1:249" ht="12.75">
      <c r="A77" s="26"/>
      <c r="B77" s="73" t="s">
        <v>126</v>
      </c>
      <c r="C77" s="23"/>
      <c r="D77" s="74">
        <f>D76+D54</f>
        <v>12145.288768333336</v>
      </c>
      <c r="E77" s="74">
        <f>E76+E54</f>
        <v>14566.846521999998</v>
      </c>
      <c r="F77" s="74">
        <f>F76+F54</f>
        <v>3591.3206300000006</v>
      </c>
      <c r="G77" s="74">
        <f>G76+G54</f>
        <v>3614.610705</v>
      </c>
      <c r="H77" s="23"/>
      <c r="IO77" s="4"/>
    </row>
    <row r="78" ht="12.75">
      <c r="IO78" s="4"/>
    </row>
    <row r="80" spans="1:11" s="78" customFormat="1" ht="12.75">
      <c r="A80" s="75" t="s">
        <v>127</v>
      </c>
      <c r="B80" s="75"/>
      <c r="C80" s="76" t="s">
        <v>128</v>
      </c>
      <c r="D80" s="76"/>
      <c r="E80" s="76"/>
      <c r="F80" s="76"/>
      <c r="G80" s="76"/>
      <c r="H80"/>
      <c r="I80"/>
      <c r="J80"/>
      <c r="K80" s="77"/>
    </row>
    <row r="81" spans="1:10" s="78" customFormat="1" ht="12.75" customHeight="1">
      <c r="A81" s="79" t="s">
        <v>129</v>
      </c>
      <c r="B81" s="79"/>
      <c r="C81" s="80" t="s">
        <v>130</v>
      </c>
      <c r="D81" s="80"/>
      <c r="E81" s="80"/>
      <c r="F81" s="80"/>
      <c r="G81" s="80"/>
      <c r="H81"/>
      <c r="I81"/>
      <c r="J81"/>
    </row>
    <row r="82" spans="1:10" s="78" customFormat="1" ht="12.75">
      <c r="A82" s="75" t="s">
        <v>127</v>
      </c>
      <c r="B82" s="75"/>
      <c r="C82" s="76" t="s">
        <v>131</v>
      </c>
      <c r="D82" s="76"/>
      <c r="E82" s="76"/>
      <c r="F82" s="76"/>
      <c r="G82" s="76"/>
      <c r="H82"/>
      <c r="I82"/>
      <c r="J82"/>
    </row>
    <row r="83" spans="1:10" s="78" customFormat="1" ht="12.75" customHeight="1">
      <c r="A83" s="79" t="s">
        <v>132</v>
      </c>
      <c r="B83" s="79"/>
      <c r="C83" s="80" t="s">
        <v>130</v>
      </c>
      <c r="D83" s="80"/>
      <c r="E83" s="80"/>
      <c r="F83" s="80"/>
      <c r="G83" s="80"/>
      <c r="H83"/>
      <c r="I83"/>
      <c r="J83"/>
    </row>
    <row r="84" spans="1:10" s="78" customFormat="1" ht="12.75">
      <c r="A84" s="75" t="s">
        <v>127</v>
      </c>
      <c r="B84" s="75"/>
      <c r="C84" s="76" t="s">
        <v>133</v>
      </c>
      <c r="D84" s="76"/>
      <c r="E84" s="76"/>
      <c r="F84" s="76"/>
      <c r="G84" s="76"/>
      <c r="H84"/>
      <c r="I84"/>
      <c r="J84"/>
    </row>
    <row r="85" spans="1:10" s="78" customFormat="1" ht="12.75" customHeight="1">
      <c r="A85" s="79" t="s">
        <v>134</v>
      </c>
      <c r="B85" s="79"/>
      <c r="C85" s="80" t="s">
        <v>130</v>
      </c>
      <c r="D85" s="80"/>
      <c r="E85" s="80"/>
      <c r="F85" s="80"/>
      <c r="G85" s="80"/>
      <c r="H85"/>
      <c r="I85"/>
      <c r="J85"/>
    </row>
    <row r="86" spans="1:10" s="78" customFormat="1" ht="12.75">
      <c r="A86" s="75" t="s">
        <v>135</v>
      </c>
      <c r="B86" s="75"/>
      <c r="C86" s="75"/>
      <c r="D86" s="75"/>
      <c r="E86" s="75"/>
      <c r="F86" s="75"/>
      <c r="G86" s="75"/>
      <c r="H86" s="75"/>
      <c r="I86"/>
      <c r="J86"/>
    </row>
    <row r="87" spans="1:2" ht="12.75">
      <c r="A87" s="75"/>
      <c r="B87" s="75"/>
    </row>
  </sheetData>
  <sheetProtection selectLockedCells="1" selectUnlockedCells="1"/>
  <mergeCells count="21">
    <mergeCell ref="B7:G7"/>
    <mergeCell ref="B8:G8"/>
    <mergeCell ref="B9:H9"/>
    <mergeCell ref="A33:C33"/>
    <mergeCell ref="A53:C53"/>
    <mergeCell ref="B58:F58"/>
    <mergeCell ref="B67:F67"/>
    <mergeCell ref="A80:B80"/>
    <mergeCell ref="C80:G80"/>
    <mergeCell ref="A81:B81"/>
    <mergeCell ref="C81:G81"/>
    <mergeCell ref="A82:B82"/>
    <mergeCell ref="C82:G82"/>
    <mergeCell ref="A83:B83"/>
    <mergeCell ref="C83:G83"/>
    <mergeCell ref="A84:B84"/>
    <mergeCell ref="C84:G84"/>
    <mergeCell ref="A85:B85"/>
    <mergeCell ref="C85:G85"/>
    <mergeCell ref="A86:B87"/>
    <mergeCell ref="C86:H86"/>
  </mergeCells>
  <printOptions/>
  <pageMargins left="0.41458333333333336" right="0.44305555555555554" top="0.7875" bottom="0.56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2021-03-30T10:49:04Z</cp:lastPrinted>
  <dcterms:created xsi:type="dcterms:W3CDTF">2013-12-16T14:16:32Z</dcterms:created>
  <dcterms:modified xsi:type="dcterms:W3CDTF">2021-03-31T14:10:04Z</dcterms:modified>
  <cp:category/>
  <cp:version/>
  <cp:contentType/>
  <cp:contentStatus/>
  <cp:revision>330</cp:revision>
</cp:coreProperties>
</file>